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трогенераторы и комплектующие" sheetId="1" r:id="rId1"/>
  </sheets>
  <definedNames/>
  <calcPr fullCalcOnLoad="1"/>
</workbook>
</file>

<file path=xl/sharedStrings.xml><?xml version="1.0" encoding="utf-8"?>
<sst xmlns="http://schemas.openxmlformats.org/spreadsheetml/2006/main" count="356" uniqueCount="112">
  <si>
    <t>Ветрогенераторы Hengfeeng</t>
  </si>
  <si>
    <t>Модель</t>
  </si>
  <si>
    <t>HF2.2-200W</t>
  </si>
  <si>
    <t>HF2.6-300W</t>
  </si>
  <si>
    <t>HF2.8-600W</t>
  </si>
  <si>
    <t>HF3.2-1КW</t>
  </si>
  <si>
    <t>HF4.0-2KW</t>
  </si>
  <si>
    <t>HF5.0-3КW</t>
  </si>
  <si>
    <t>HF6.0-5КW</t>
  </si>
  <si>
    <t>HF8.0-10KW</t>
  </si>
  <si>
    <t>HF11.0-15KW</t>
  </si>
  <si>
    <t>HF12.0-20KW</t>
  </si>
  <si>
    <t>HF12.5-30KW</t>
  </si>
  <si>
    <t>Цена в ХэйХэ, юань</t>
  </si>
  <si>
    <t>Курс, руб.</t>
  </si>
  <si>
    <t>Цена в ХэйХэ, руб.</t>
  </si>
  <si>
    <t>Цена с НДС, руб.</t>
  </si>
  <si>
    <t>Доставка/растаможка</t>
  </si>
  <si>
    <t>Цена с учетом доставки</t>
  </si>
  <si>
    <t>Издержки</t>
  </si>
  <si>
    <t>200В</t>
  </si>
  <si>
    <t>300В</t>
  </si>
  <si>
    <t>600В</t>
  </si>
  <si>
    <t>1кВ</t>
  </si>
  <si>
    <t>2кВ</t>
  </si>
  <si>
    <t>3кВ</t>
  </si>
  <si>
    <t>5кВ</t>
  </si>
  <si>
    <t>10кВ</t>
  </si>
  <si>
    <t>15кВ</t>
  </si>
  <si>
    <t>20кВ</t>
  </si>
  <si>
    <t>30кВ</t>
  </si>
  <si>
    <t>Интерес (предполож.)</t>
  </si>
  <si>
    <t>Конечная цена</t>
  </si>
  <si>
    <t>Курс юаня</t>
  </si>
  <si>
    <t>* Аккумуляторные батареи в комплект поставки не входят.</t>
  </si>
  <si>
    <t>* Возможно увеличение длины мачты, по желанию заказчика.</t>
  </si>
  <si>
    <t>* Возможна поставка без мачты и других комплектующих.</t>
  </si>
  <si>
    <t>Доставка груза осуществляется транспортной компанией по железной дороге. Стоимость доставки не входит в цену ветрогенераторов и оплачивается отдельно по договору между заказчиком и транспортной компанией.  Мы бесплатно осуществляем отгрузку товара на склад транспортной компании и оформление документов на отгрузку товара до региона заказчика.</t>
  </si>
  <si>
    <t>Доля НДС, 50/50</t>
  </si>
  <si>
    <t>Ветрогенераторы Feng Wang</t>
  </si>
  <si>
    <t>Возврат НДС (17%)</t>
  </si>
  <si>
    <t>Ветрогенераторы Jinfan</t>
  </si>
  <si>
    <t>300W</t>
  </si>
  <si>
    <t>500W</t>
  </si>
  <si>
    <t>1КW</t>
  </si>
  <si>
    <t>2КW</t>
  </si>
  <si>
    <t>3KW</t>
  </si>
  <si>
    <t>5КW</t>
  </si>
  <si>
    <t>10КW</t>
  </si>
  <si>
    <t>20KW</t>
  </si>
  <si>
    <t>30KW</t>
  </si>
  <si>
    <t>Договорная</t>
  </si>
  <si>
    <t>* Мощность инвертеров соответствует мощности генераторов.</t>
  </si>
  <si>
    <t>JF-300W</t>
  </si>
  <si>
    <t>JF-1КW</t>
  </si>
  <si>
    <t>JF-500W</t>
  </si>
  <si>
    <t>JF-2КW</t>
  </si>
  <si>
    <t>JF-3KW</t>
  </si>
  <si>
    <t>JF-5КW</t>
  </si>
  <si>
    <t>JF-10КW</t>
  </si>
  <si>
    <t>JF-20KW</t>
  </si>
  <si>
    <t>JF-30KW</t>
  </si>
  <si>
    <t>FW2.2-200W</t>
  </si>
  <si>
    <t>FW2.6-300W</t>
  </si>
  <si>
    <t>FW2.8-600W</t>
  </si>
  <si>
    <t>FW3.2-1КW</t>
  </si>
  <si>
    <t>FW4.0-2KW</t>
  </si>
  <si>
    <t>FW5.0-3КW</t>
  </si>
  <si>
    <t>FW6.0-5КW</t>
  </si>
  <si>
    <t>FW8.0-10KW</t>
  </si>
  <si>
    <t>FW12.0-20KW</t>
  </si>
  <si>
    <t>FW12.5-30KW</t>
  </si>
  <si>
    <t>Цена без мачты, руб.</t>
  </si>
  <si>
    <t>цена маты</t>
  </si>
  <si>
    <t>FW15.0-15KW</t>
  </si>
  <si>
    <t>ВЕТРОГЕНЕРАТОРЫ С ГОРИЗОНТАЛЬНОЙ ОСЬЮ (полная комплектация)</t>
  </si>
  <si>
    <t>ВЕТРОГЕНЕРАТОРЫ С ВЕРТИКАЛЬНОЙ ОСЬЮ (полная комплектация)</t>
  </si>
  <si>
    <t>КОМПЛЕКТУЮЩИЕ НА ВЕТРОГЕНЕРАТОРЫ</t>
  </si>
  <si>
    <t>Генератор</t>
  </si>
  <si>
    <t>Лопасти</t>
  </si>
  <si>
    <t>Инвертер/Контроллер</t>
  </si>
  <si>
    <t>курс юаня</t>
  </si>
  <si>
    <t>Генератор/Редуктор</t>
  </si>
  <si>
    <t>генератор</t>
  </si>
  <si>
    <t>лопасти</t>
  </si>
  <si>
    <t>инвертер</t>
  </si>
  <si>
    <t>ТНВД:</t>
  </si>
  <si>
    <t>пошлина+НДС(Х%+18%)</t>
  </si>
  <si>
    <t>пошлина+НДС (Х%+18%)</t>
  </si>
  <si>
    <t>8502310000 (0%)</t>
  </si>
  <si>
    <t>8503009900 (0%)</t>
  </si>
  <si>
    <t>Доставка/Растаможка</t>
  </si>
  <si>
    <t>Растаможка/Достава</t>
  </si>
  <si>
    <t>Конечная стоимость с НДС (Благовещенск)</t>
  </si>
  <si>
    <t>Интерес (30%)</t>
  </si>
  <si>
    <t>Интерес (30%), руб.</t>
  </si>
  <si>
    <t>www.ts28.ru</t>
  </si>
  <si>
    <t>Амурская область, г. Благовещенск;</t>
  </si>
  <si>
    <t>* Гарантия 1 год.</t>
  </si>
  <si>
    <t>* Все оборудование имеет Европейскую и Российскую сертификацию.</t>
  </si>
  <si>
    <t>курс</t>
  </si>
  <si>
    <t>генератор, $</t>
  </si>
  <si>
    <t>лопасти, $</t>
  </si>
  <si>
    <t>инвертер, $</t>
  </si>
  <si>
    <r>
      <t xml:space="preserve">генератор/редуктор, </t>
    </r>
    <r>
      <rPr>
        <sz val="10"/>
        <rFont val="Arial"/>
        <family val="2"/>
      </rPr>
      <t>$</t>
    </r>
  </si>
  <si>
    <t>Интерес (50%), руб.</t>
  </si>
  <si>
    <t>Интерес (55%), руб.</t>
  </si>
  <si>
    <t>Доставка груза осуществляется транспортной компанией по железной дороге. Стоимость доставки не входит в цену оборудования и оплачивается отдельно по договору между заказчиком и транспортной компанией.  Мы бесплатно осуществляем отгрузку товара на склад транспортной компании и оформление документов на отгрузку товара до региона заказчика.</t>
  </si>
  <si>
    <t>ул. 50 лет Октября 13/1</t>
  </si>
  <si>
    <t>тел. 8 (4162) 58-18-22</t>
  </si>
  <si>
    <t>e-mail: 581822@mail.ru</t>
  </si>
  <si>
    <t>ПРАЙС-ЛИСТ на 01.08.2013г.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</si>
</sst>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_р_."/>
    <numFmt numFmtId="189" formatCode="#,##0.00_р_."/>
    <numFmt numFmtId="190" formatCode="[$-FC19]d\ mmmm\ yyyy\ &quot;г.&quot;"/>
    <numFmt numFmtId="191" formatCode="#,##0&quot;р.&quot;"/>
    <numFmt numFmtId="192" formatCode="0_ "/>
    <numFmt numFmtId="193" formatCode="0_);[Red]\(0\)"/>
  </numFmts>
  <fonts count="15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0"/>
    </font>
    <font>
      <sz val="10"/>
      <color indexed="53"/>
      <name val="Arial"/>
      <family val="0"/>
    </font>
    <font>
      <sz val="10"/>
      <color indexed="10"/>
      <name val="Verdana"/>
      <family val="2"/>
    </font>
    <font>
      <sz val="10"/>
      <color indexed="11"/>
      <name val="Verdana"/>
      <family val="2"/>
    </font>
    <font>
      <sz val="10"/>
      <color indexed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2" xfId="0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6" fillId="4" borderId="2" xfId="0" applyFont="1" applyFill="1" applyBorder="1" applyAlignment="1">
      <alignment horizontal="center"/>
    </xf>
    <xf numFmtId="2" fontId="7" fillId="4" borderId="2" xfId="0" applyNumberFormat="1" applyFont="1" applyFill="1" applyBorder="1" applyAlignment="1">
      <alignment/>
    </xf>
    <xf numFmtId="0" fontId="6" fillId="4" borderId="2" xfId="0" applyFont="1" applyFill="1" applyBorder="1" applyAlignment="1">
      <alignment horizontal="right"/>
    </xf>
    <xf numFmtId="1" fontId="6" fillId="4" borderId="2" xfId="0" applyNumberFormat="1" applyFont="1" applyFill="1" applyBorder="1" applyAlignment="1">
      <alignment/>
    </xf>
    <xf numFmtId="0" fontId="6" fillId="4" borderId="2" xfId="0" applyFont="1" applyFill="1" applyBorder="1" applyAlignment="1">
      <alignment/>
    </xf>
    <xf numFmtId="1" fontId="4" fillId="2" borderId="2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7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1" fontId="6" fillId="0" borderId="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2" borderId="3" xfId="0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0" fillId="5" borderId="2" xfId="0" applyFill="1" applyBorder="1" applyAlignment="1">
      <alignment/>
    </xf>
    <xf numFmtId="0" fontId="2" fillId="3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" fontId="2" fillId="2" borderId="2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3" fontId="0" fillId="0" borderId="2" xfId="2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1" fillId="2" borderId="0" xfId="0" applyFont="1" applyFill="1" applyAlignment="1">
      <alignment/>
    </xf>
    <xf numFmtId="0" fontId="8" fillId="2" borderId="0" xfId="15" applyFill="1" applyAlignment="1">
      <alignment/>
    </xf>
    <xf numFmtId="0" fontId="8" fillId="2" borderId="0" xfId="15" applyFont="1" applyFill="1" applyAlignment="1">
      <alignment/>
    </xf>
    <xf numFmtId="9" fontId="0" fillId="0" borderId="0" xfId="0" applyNumberFormat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192" fontId="13" fillId="0" borderId="2" xfId="0" applyNumberFormat="1" applyFont="1" applyBorder="1" applyAlignment="1">
      <alignment horizontal="right"/>
    </xf>
    <xf numFmtId="192" fontId="13" fillId="4" borderId="2" xfId="0" applyNumberFormat="1" applyFont="1" applyFill="1" applyBorder="1" applyAlignment="1">
      <alignment horizontal="right"/>
    </xf>
    <xf numFmtId="192" fontId="13" fillId="0" borderId="2" xfId="0" applyNumberFormat="1" applyFont="1" applyFill="1" applyBorder="1" applyAlignment="1">
      <alignment horizontal="right"/>
    </xf>
    <xf numFmtId="193" fontId="13" fillId="0" borderId="2" xfId="0" applyNumberFormat="1" applyFont="1" applyBorder="1" applyAlignment="1">
      <alignment horizontal="right"/>
    </xf>
    <xf numFmtId="1" fontId="4" fillId="3" borderId="2" xfId="0" applyNumberFormat="1" applyFont="1" applyFill="1" applyBorder="1" applyAlignment="1">
      <alignment/>
    </xf>
    <xf numFmtId="0" fontId="2" fillId="6" borderId="0" xfId="0" applyFont="1" applyFill="1" applyAlignment="1">
      <alignment/>
    </xf>
    <xf numFmtId="1" fontId="0" fillId="0" borderId="0" xfId="0" applyNumberForma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20" applyNumberFormat="1" applyBorder="1" applyAlignment="1">
      <alignment horizontal="center"/>
    </xf>
    <xf numFmtId="3" fontId="0" fillId="0" borderId="6" xfId="20" applyNumberFormat="1" applyBorder="1" applyAlignment="1">
      <alignment horizontal="center"/>
    </xf>
    <xf numFmtId="3" fontId="0" fillId="0" borderId="1" xfId="20" applyNumberFormat="1" applyFill="1" applyBorder="1" applyAlignment="1">
      <alignment horizontal="center"/>
    </xf>
    <xf numFmtId="3" fontId="0" fillId="0" borderId="6" xfId="2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7" fontId="0" fillId="0" borderId="1" xfId="20" applyNumberFormat="1" applyBorder="1" applyAlignment="1">
      <alignment horizontal="center"/>
    </xf>
    <xf numFmtId="37" fontId="0" fillId="0" borderId="6" xfId="2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1" fontId="0" fillId="0" borderId="0" xfId="0" applyNumberFormat="1" applyBorder="1" applyAlignment="1">
      <alignment horizontal="center"/>
    </xf>
    <xf numFmtId="188" fontId="0" fillId="2" borderId="2" xfId="0" applyNumberFormat="1" applyFill="1" applyBorder="1" applyAlignment="1">
      <alignment horizontal="center"/>
    </xf>
    <xf numFmtId="188" fontId="0" fillId="0" borderId="2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88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right"/>
    </xf>
    <xf numFmtId="1" fontId="0" fillId="0" borderId="1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Relationship Id="rId4" Type="http://schemas.openxmlformats.org/officeDocument/2006/relationships/image" Target="../media/image1.png" /><Relationship Id="rId5" Type="http://schemas.openxmlformats.org/officeDocument/2006/relationships/hyperlink" Target="http://www.ts28.ru/" TargetMode="External" /><Relationship Id="rId6" Type="http://schemas.openxmlformats.org/officeDocument/2006/relationships/hyperlink" Target="http://www.ts28.ru/" TargetMode="External" /><Relationship Id="rId7" Type="http://schemas.openxmlformats.org/officeDocument/2006/relationships/hyperlink" Target="http://www.ts28.ru/" TargetMode="External" /><Relationship Id="rId8" Type="http://schemas.openxmlformats.org/officeDocument/2006/relationships/hyperlink" Target="http://www.ts28.ru/" TargetMode="External" /><Relationship Id="rId9" Type="http://schemas.openxmlformats.org/officeDocument/2006/relationships/hyperlink" Target="http://www.ts28.ru/" TargetMode="External" /><Relationship Id="rId10" Type="http://schemas.openxmlformats.org/officeDocument/2006/relationships/hyperlink" Target="http://www.ts28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7</xdr:row>
      <xdr:rowOff>0</xdr:rowOff>
    </xdr:from>
    <xdr:to>
      <xdr:col>5</xdr:col>
      <xdr:colOff>1647825</xdr:colOff>
      <xdr:row>20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266825"/>
          <a:ext cx="15811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21</xdr:row>
      <xdr:rowOff>0</xdr:rowOff>
    </xdr:from>
    <xdr:to>
      <xdr:col>5</xdr:col>
      <xdr:colOff>1647825</xdr:colOff>
      <xdr:row>34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rcRect r="13768"/>
        <a:stretch>
          <a:fillRect/>
        </a:stretch>
      </xdr:blipFill>
      <xdr:spPr>
        <a:xfrm>
          <a:off x="4143375" y="3533775"/>
          <a:ext cx="15906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37</xdr:row>
      <xdr:rowOff>0</xdr:rowOff>
    </xdr:from>
    <xdr:to>
      <xdr:col>5</xdr:col>
      <xdr:colOff>1647825</xdr:colOff>
      <xdr:row>48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rcRect l="16252" r="16252"/>
        <a:stretch>
          <a:fillRect/>
        </a:stretch>
      </xdr:blipFill>
      <xdr:spPr>
        <a:xfrm>
          <a:off x="4143375" y="6124575"/>
          <a:ext cx="15906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28575</xdr:rowOff>
    </xdr:to>
    <xdr:pic>
      <xdr:nvPicPr>
        <xdr:cNvPr id="4" name="Picture 18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3</xdr:col>
      <xdr:colOff>0</xdr:colOff>
      <xdr:row>66</xdr:row>
      <xdr:rowOff>28575</xdr:rowOff>
    </xdr:to>
    <xdr:pic>
      <xdr:nvPicPr>
        <xdr:cNvPr id="5" name="Picture 20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17270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3</xdr:col>
      <xdr:colOff>0</xdr:colOff>
      <xdr:row>66</xdr:row>
      <xdr:rowOff>28575</xdr:rowOff>
    </xdr:to>
    <xdr:pic>
      <xdr:nvPicPr>
        <xdr:cNvPr id="6" name="Picture 21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17270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s28.ru/" TargetMode="External" /><Relationship Id="rId2" Type="http://schemas.openxmlformats.org/officeDocument/2006/relationships/hyperlink" Target="http://www.ts28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3"/>
  <sheetViews>
    <sheetView tabSelected="1" workbookViewId="0" topLeftCell="A1">
      <selection activeCell="A5" sqref="A5:G5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9.57421875" style="0" customWidth="1"/>
    <col min="4" max="4" width="9.7109375" style="0" customWidth="1"/>
    <col min="5" max="5" width="11.57421875" style="0" customWidth="1"/>
    <col min="6" max="6" width="24.7109375" style="0" customWidth="1"/>
    <col min="7" max="7" width="0.13671875" style="0" hidden="1" customWidth="1"/>
    <col min="8" max="11" width="15.7109375" style="0" customWidth="1"/>
    <col min="12" max="14" width="15.7109375" style="0" hidden="1" customWidth="1"/>
    <col min="15" max="15" width="13.57421875" style="0" hidden="1" customWidth="1"/>
    <col min="16" max="16" width="16.7109375" style="0" hidden="1" customWidth="1"/>
    <col min="17" max="17" width="24.140625" style="0" hidden="1" customWidth="1"/>
    <col min="18" max="18" width="16.7109375" style="0" hidden="1" customWidth="1"/>
    <col min="19" max="19" width="20.421875" style="0" hidden="1" customWidth="1"/>
    <col min="20" max="20" width="22.28125" style="0" hidden="1" customWidth="1"/>
    <col min="21" max="23" width="15.7109375" style="0" hidden="1" customWidth="1"/>
    <col min="24" max="24" width="20.140625" style="0" hidden="1" customWidth="1"/>
    <col min="25" max="29" width="15.7109375" style="0" hidden="1" customWidth="1"/>
    <col min="30" max="30" width="15.00390625" style="0" hidden="1" customWidth="1"/>
    <col min="31" max="31" width="12.7109375" style="0" hidden="1" customWidth="1"/>
    <col min="33" max="33" width="13.140625" style="0" customWidth="1"/>
  </cols>
  <sheetData>
    <row r="1" spans="1:11" ht="12.75">
      <c r="A1" s="19"/>
      <c r="B1" s="67"/>
      <c r="C1" s="67"/>
      <c r="D1" s="67" t="s">
        <v>97</v>
      </c>
      <c r="E1" s="67"/>
      <c r="F1" s="67"/>
      <c r="G1" s="67"/>
      <c r="H1" s="17"/>
      <c r="I1" s="17"/>
      <c r="J1" s="17"/>
      <c r="K1" s="17"/>
    </row>
    <row r="2" spans="1:11" ht="12.75">
      <c r="A2" s="19"/>
      <c r="B2" s="67"/>
      <c r="C2" s="67"/>
      <c r="D2" s="67" t="s">
        <v>108</v>
      </c>
      <c r="E2" s="67"/>
      <c r="F2" s="67"/>
      <c r="G2" s="67"/>
      <c r="H2" s="17"/>
      <c r="I2" s="17"/>
      <c r="J2" s="17"/>
      <c r="K2" s="17"/>
    </row>
    <row r="3" spans="1:11" ht="12.75">
      <c r="A3" s="19"/>
      <c r="B3" s="68"/>
      <c r="C3" s="68"/>
      <c r="D3" s="19" t="s">
        <v>109</v>
      </c>
      <c r="E3" s="68"/>
      <c r="F3" s="68"/>
      <c r="G3" s="68"/>
      <c r="H3" s="17"/>
      <c r="I3" s="17"/>
      <c r="J3" s="17"/>
      <c r="K3" s="17"/>
    </row>
    <row r="4" spans="1:15" ht="12.75">
      <c r="A4" s="19"/>
      <c r="B4" s="69"/>
      <c r="C4" s="68"/>
      <c r="D4" s="68" t="s">
        <v>96</v>
      </c>
      <c r="E4" s="69"/>
      <c r="F4" s="69" t="s">
        <v>110</v>
      </c>
      <c r="G4" s="68"/>
      <c r="M4" s="9" t="s">
        <v>33</v>
      </c>
      <c r="N4" s="9"/>
      <c r="O4" s="77">
        <v>33</v>
      </c>
    </row>
    <row r="5" spans="1:12" ht="21.75" customHeight="1">
      <c r="A5" s="105" t="s">
        <v>111</v>
      </c>
      <c r="B5" s="105"/>
      <c r="C5" s="105"/>
      <c r="D5" s="105"/>
      <c r="E5" s="105"/>
      <c r="F5" s="105"/>
      <c r="G5" s="105"/>
      <c r="H5" s="5"/>
      <c r="I5" s="5"/>
      <c r="J5" s="5"/>
      <c r="K5" s="5"/>
      <c r="L5" s="5"/>
    </row>
    <row r="6" spans="1:12" ht="14.25" customHeight="1">
      <c r="A6" s="105" t="s">
        <v>75</v>
      </c>
      <c r="B6" s="105"/>
      <c r="C6" s="105"/>
      <c r="D6" s="105"/>
      <c r="E6" s="105"/>
      <c r="F6" s="105"/>
      <c r="G6" s="105"/>
      <c r="H6" s="18"/>
      <c r="I6" s="18"/>
      <c r="J6" s="18"/>
      <c r="K6" s="18"/>
      <c r="L6" s="5"/>
    </row>
    <row r="7" spans="1:12" ht="12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5"/>
    </row>
    <row r="8" spans="1:17" ht="12.75">
      <c r="A8" s="102" t="s">
        <v>0</v>
      </c>
      <c r="B8" s="103"/>
      <c r="C8" s="103"/>
      <c r="D8" s="103"/>
      <c r="E8" s="104"/>
      <c r="F8" s="4"/>
      <c r="G8" s="4"/>
      <c r="H8" s="4"/>
      <c r="I8" s="4"/>
      <c r="J8" s="4"/>
      <c r="K8" s="4"/>
      <c r="L8" s="4"/>
      <c r="P8" s="47" t="s">
        <v>86</v>
      </c>
      <c r="Q8" s="23" t="s">
        <v>89</v>
      </c>
    </row>
    <row r="9" spans="1:29" ht="12.75">
      <c r="A9" s="62" t="s">
        <v>1</v>
      </c>
      <c r="B9" s="101" t="s">
        <v>16</v>
      </c>
      <c r="C9" s="101"/>
      <c r="D9" s="93" t="s">
        <v>72</v>
      </c>
      <c r="E9" s="93"/>
      <c r="F9" s="2"/>
      <c r="G9" s="2"/>
      <c r="H9" s="2"/>
      <c r="I9" s="2"/>
      <c r="J9" s="2"/>
      <c r="K9" s="2"/>
      <c r="L9" s="2"/>
      <c r="M9" s="1" t="s">
        <v>13</v>
      </c>
      <c r="N9" s="70">
        <v>0.1</v>
      </c>
      <c r="O9" s="1" t="s">
        <v>14</v>
      </c>
      <c r="P9" s="1" t="s">
        <v>15</v>
      </c>
      <c r="Q9" s="1" t="s">
        <v>88</v>
      </c>
      <c r="R9" s="1" t="s">
        <v>16</v>
      </c>
      <c r="S9" s="1" t="s">
        <v>17</v>
      </c>
      <c r="T9" s="1" t="s">
        <v>18</v>
      </c>
      <c r="U9" s="1" t="s">
        <v>19</v>
      </c>
      <c r="V9" s="28" t="s">
        <v>40</v>
      </c>
      <c r="W9" s="28" t="s">
        <v>38</v>
      </c>
      <c r="X9" s="26" t="s">
        <v>94</v>
      </c>
      <c r="Y9" s="28" t="s">
        <v>31</v>
      </c>
      <c r="Z9" s="23" t="s">
        <v>32</v>
      </c>
      <c r="AA9" s="1" t="s">
        <v>73</v>
      </c>
      <c r="AB9" s="6"/>
      <c r="AC9" s="1"/>
    </row>
    <row r="10" spans="1:29" ht="12.75">
      <c r="A10" s="12" t="s">
        <v>2</v>
      </c>
      <c r="B10" s="100">
        <f>Z10</f>
        <v>25325.8908</v>
      </c>
      <c r="C10" s="100"/>
      <c r="D10" s="106">
        <f aca="true" t="shared" si="0" ref="D10:D20">B10-((AA10*O10)*1.18)</f>
        <v>22989.4908</v>
      </c>
      <c r="E10" s="106"/>
      <c r="F10" s="3"/>
      <c r="G10" s="3"/>
      <c r="H10" s="3"/>
      <c r="I10" s="3"/>
      <c r="J10" s="3"/>
      <c r="K10" s="3"/>
      <c r="L10" s="6" t="s">
        <v>20</v>
      </c>
      <c r="M10" s="72">
        <v>374</v>
      </c>
      <c r="N10" s="71">
        <f>M10*1.1</f>
        <v>411.40000000000003</v>
      </c>
      <c r="O10" s="8">
        <f>O4</f>
        <v>33</v>
      </c>
      <c r="P10">
        <f>N10*O10</f>
        <v>13576.2</v>
      </c>
      <c r="Q10" s="49">
        <f aca="true" t="shared" si="1" ref="Q10:Q20">P10*0.18</f>
        <v>2443.716</v>
      </c>
      <c r="R10" s="50">
        <f>P10+Q10</f>
        <v>16019.916000000001</v>
      </c>
      <c r="S10">
        <v>4000</v>
      </c>
      <c r="T10">
        <f>R10+S10</f>
        <v>20019.916</v>
      </c>
      <c r="U10" s="8">
        <v>500</v>
      </c>
      <c r="V10" s="29">
        <v>0</v>
      </c>
      <c r="W10" s="30">
        <v>0</v>
      </c>
      <c r="X10" s="76">
        <f>R10*0.3</f>
        <v>4805.9748</v>
      </c>
      <c r="Y10" s="32">
        <v>0</v>
      </c>
      <c r="Z10" s="33">
        <f aca="true" t="shared" si="2" ref="Z10:Z20">T10+U10+X10</f>
        <v>25325.8908</v>
      </c>
      <c r="AA10" s="11">
        <v>60</v>
      </c>
      <c r="AB10" s="6" t="s">
        <v>20</v>
      </c>
      <c r="AC10" s="43"/>
    </row>
    <row r="11" spans="1:29" ht="12.75">
      <c r="A11" s="12" t="s">
        <v>3</v>
      </c>
      <c r="B11" s="100">
        <f aca="true" t="shared" si="3" ref="B11:B20">Z11</f>
        <v>30671.574</v>
      </c>
      <c r="C11" s="100"/>
      <c r="D11" s="106">
        <f t="shared" si="0"/>
        <v>28335.174</v>
      </c>
      <c r="E11" s="106"/>
      <c r="F11" s="3"/>
      <c r="G11" s="3"/>
      <c r="H11" s="3"/>
      <c r="I11" s="3"/>
      <c r="J11" s="3"/>
      <c r="K11" s="3"/>
      <c r="L11" s="6" t="s">
        <v>21</v>
      </c>
      <c r="M11" s="72">
        <v>470</v>
      </c>
      <c r="N11" s="71">
        <f aca="true" t="shared" si="4" ref="N11:N46">M11*1.1</f>
        <v>517</v>
      </c>
      <c r="O11" s="8">
        <f>O4</f>
        <v>33</v>
      </c>
      <c r="P11">
        <f aca="true" t="shared" si="5" ref="P11:P20">N11*O11</f>
        <v>17061</v>
      </c>
      <c r="Q11" s="49">
        <f t="shared" si="1"/>
        <v>3070.98</v>
      </c>
      <c r="R11" s="50">
        <f aca="true" t="shared" si="6" ref="R11:R20">P11+Q11</f>
        <v>20131.98</v>
      </c>
      <c r="S11">
        <v>4000</v>
      </c>
      <c r="T11">
        <f aca="true" t="shared" si="7" ref="T11:T20">R11+S11</f>
        <v>24131.98</v>
      </c>
      <c r="U11" s="8">
        <v>500</v>
      </c>
      <c r="V11" s="29">
        <v>0</v>
      </c>
      <c r="W11" s="30">
        <v>0</v>
      </c>
      <c r="X11" s="76">
        <f aca="true" t="shared" si="8" ref="X11:X20">R11*0.3</f>
        <v>6039.594</v>
      </c>
      <c r="Y11" s="32">
        <v>0</v>
      </c>
      <c r="Z11" s="33">
        <f t="shared" si="2"/>
        <v>30671.574</v>
      </c>
      <c r="AA11" s="11">
        <v>60</v>
      </c>
      <c r="AB11" s="6" t="s">
        <v>21</v>
      </c>
      <c r="AC11" s="43"/>
    </row>
    <row r="12" spans="1:29" ht="12.75">
      <c r="A12" s="12" t="s">
        <v>4</v>
      </c>
      <c r="B12" s="100">
        <f t="shared" si="3"/>
        <v>48258.51880000001</v>
      </c>
      <c r="C12" s="100"/>
      <c r="D12" s="106">
        <f t="shared" si="0"/>
        <v>44792.858800000016</v>
      </c>
      <c r="E12" s="106"/>
      <c r="F12" s="3"/>
      <c r="G12" s="3"/>
      <c r="H12" s="3"/>
      <c r="I12" s="3"/>
      <c r="J12" s="3"/>
      <c r="K12" s="3"/>
      <c r="L12" s="6" t="s">
        <v>22</v>
      </c>
      <c r="M12" s="72">
        <v>714</v>
      </c>
      <c r="N12" s="71">
        <f t="shared" si="4"/>
        <v>785.4000000000001</v>
      </c>
      <c r="O12" s="8">
        <f>O4</f>
        <v>33</v>
      </c>
      <c r="P12">
        <f t="shared" si="5"/>
        <v>25918.200000000004</v>
      </c>
      <c r="Q12" s="49">
        <f t="shared" si="1"/>
        <v>4665.276000000001</v>
      </c>
      <c r="R12" s="50">
        <f t="shared" si="6"/>
        <v>30583.476000000006</v>
      </c>
      <c r="S12">
        <v>8000</v>
      </c>
      <c r="T12">
        <f t="shared" si="7"/>
        <v>38583.47600000001</v>
      </c>
      <c r="U12">
        <v>500</v>
      </c>
      <c r="V12" s="29">
        <v>0</v>
      </c>
      <c r="W12" s="30">
        <v>0</v>
      </c>
      <c r="X12" s="76">
        <f t="shared" si="8"/>
        <v>9175.042800000001</v>
      </c>
      <c r="Y12" s="32">
        <v>0</v>
      </c>
      <c r="Z12" s="33">
        <f t="shared" si="2"/>
        <v>48258.51880000001</v>
      </c>
      <c r="AA12" s="11">
        <v>89</v>
      </c>
      <c r="AB12" s="6" t="s">
        <v>22</v>
      </c>
      <c r="AC12" s="43"/>
    </row>
    <row r="13" spans="1:29" ht="12.75">
      <c r="A13" s="12" t="s">
        <v>5</v>
      </c>
      <c r="B13" s="100">
        <f t="shared" si="3"/>
        <v>68750.3044</v>
      </c>
      <c r="C13" s="100"/>
      <c r="D13" s="106">
        <f t="shared" si="0"/>
        <v>62519.90439999999</v>
      </c>
      <c r="E13" s="106"/>
      <c r="F13" s="3"/>
      <c r="G13" s="3"/>
      <c r="H13" s="3"/>
      <c r="I13" s="3"/>
      <c r="J13" s="3"/>
      <c r="K13" s="3"/>
      <c r="L13" s="7" t="s">
        <v>23</v>
      </c>
      <c r="M13" s="72">
        <v>1082</v>
      </c>
      <c r="N13" s="71">
        <f t="shared" si="4"/>
        <v>1190.2</v>
      </c>
      <c r="O13" s="8">
        <f>O4</f>
        <v>33</v>
      </c>
      <c r="P13">
        <f t="shared" si="5"/>
        <v>39276.6</v>
      </c>
      <c r="Q13" s="49">
        <f t="shared" si="1"/>
        <v>7069.788</v>
      </c>
      <c r="R13" s="50">
        <f t="shared" si="6"/>
        <v>46346.388</v>
      </c>
      <c r="S13">
        <v>8000</v>
      </c>
      <c r="T13">
        <f t="shared" si="7"/>
        <v>54346.388</v>
      </c>
      <c r="U13">
        <v>500</v>
      </c>
      <c r="V13" s="29">
        <v>0</v>
      </c>
      <c r="W13" s="30">
        <v>0</v>
      </c>
      <c r="X13" s="76">
        <f t="shared" si="8"/>
        <v>13903.9164</v>
      </c>
      <c r="Y13" s="32">
        <v>0</v>
      </c>
      <c r="Z13" s="33">
        <f t="shared" si="2"/>
        <v>68750.3044</v>
      </c>
      <c r="AA13" s="11">
        <v>160</v>
      </c>
      <c r="AB13" s="7" t="s">
        <v>23</v>
      </c>
      <c r="AC13" s="43"/>
    </row>
    <row r="14" spans="1:29" ht="12.75">
      <c r="A14" s="12" t="s">
        <v>6</v>
      </c>
      <c r="B14" s="100">
        <f t="shared" si="3"/>
        <v>101932.29860000001</v>
      </c>
      <c r="C14" s="100"/>
      <c r="D14" s="106">
        <f t="shared" si="0"/>
        <v>96480.6986</v>
      </c>
      <c r="E14" s="106"/>
      <c r="F14" s="3"/>
      <c r="G14" s="3"/>
      <c r="H14" s="3"/>
      <c r="I14" s="3"/>
      <c r="J14" s="3"/>
      <c r="K14" s="3"/>
      <c r="L14" s="7" t="s">
        <v>24</v>
      </c>
      <c r="M14" s="72">
        <v>1633</v>
      </c>
      <c r="N14" s="71">
        <f t="shared" si="4"/>
        <v>1796.3000000000002</v>
      </c>
      <c r="O14" s="8">
        <f>O4</f>
        <v>33</v>
      </c>
      <c r="P14">
        <f t="shared" si="5"/>
        <v>59277.90000000001</v>
      </c>
      <c r="Q14" s="49">
        <f t="shared" si="1"/>
        <v>10670.022</v>
      </c>
      <c r="R14" s="50">
        <f t="shared" si="6"/>
        <v>69947.922</v>
      </c>
      <c r="S14">
        <v>10000</v>
      </c>
      <c r="T14">
        <f t="shared" si="7"/>
        <v>79947.922</v>
      </c>
      <c r="U14">
        <v>1000</v>
      </c>
      <c r="V14" s="29">
        <v>0</v>
      </c>
      <c r="W14" s="30">
        <v>0</v>
      </c>
      <c r="X14" s="76">
        <f t="shared" si="8"/>
        <v>20984.3766</v>
      </c>
      <c r="Y14" s="32">
        <v>0</v>
      </c>
      <c r="Z14" s="33">
        <f t="shared" si="2"/>
        <v>101932.29860000001</v>
      </c>
      <c r="AA14" s="11">
        <v>140</v>
      </c>
      <c r="AB14" s="7" t="s">
        <v>24</v>
      </c>
      <c r="AC14" s="43"/>
    </row>
    <row r="15" spans="1:29" ht="12.75">
      <c r="A15" s="12" t="s">
        <v>7</v>
      </c>
      <c r="B15" s="100">
        <f t="shared" si="3"/>
        <v>208066.38379999998</v>
      </c>
      <c r="C15" s="100"/>
      <c r="D15" s="106">
        <f t="shared" si="0"/>
        <v>200667.78379999998</v>
      </c>
      <c r="E15" s="106"/>
      <c r="F15" s="3"/>
      <c r="G15" s="3"/>
      <c r="H15" s="3"/>
      <c r="I15" s="3"/>
      <c r="J15" s="3"/>
      <c r="K15" s="3"/>
      <c r="L15" s="7" t="s">
        <v>25</v>
      </c>
      <c r="M15" s="72">
        <v>3539</v>
      </c>
      <c r="N15" s="71">
        <f t="shared" si="4"/>
        <v>3892.9</v>
      </c>
      <c r="O15" s="8">
        <f>O4</f>
        <v>33</v>
      </c>
      <c r="P15">
        <f t="shared" si="5"/>
        <v>128465.7</v>
      </c>
      <c r="Q15" s="49">
        <f t="shared" si="1"/>
        <v>23123.825999999997</v>
      </c>
      <c r="R15">
        <f t="shared" si="6"/>
        <v>151589.52599999998</v>
      </c>
      <c r="S15">
        <v>10000</v>
      </c>
      <c r="T15">
        <f t="shared" si="7"/>
        <v>161589.52599999998</v>
      </c>
      <c r="U15">
        <v>1000</v>
      </c>
      <c r="V15" s="29">
        <v>0</v>
      </c>
      <c r="W15" s="30">
        <v>0</v>
      </c>
      <c r="X15" s="76">
        <f t="shared" si="8"/>
        <v>45476.85779999999</v>
      </c>
      <c r="Y15" s="32">
        <v>0</v>
      </c>
      <c r="Z15" s="34">
        <f t="shared" si="2"/>
        <v>208066.38379999998</v>
      </c>
      <c r="AA15" s="10">
        <v>190</v>
      </c>
      <c r="AB15" s="7" t="s">
        <v>25</v>
      </c>
      <c r="AC15" s="43"/>
    </row>
    <row r="16" spans="1:29" ht="12.75">
      <c r="A16" s="36" t="s">
        <v>8</v>
      </c>
      <c r="B16" s="99">
        <f t="shared" si="3"/>
        <v>379791.82540000003</v>
      </c>
      <c r="C16" s="99"/>
      <c r="D16" s="99">
        <f t="shared" si="0"/>
        <v>364293.70540000004</v>
      </c>
      <c r="E16" s="99"/>
      <c r="F16" s="3"/>
      <c r="G16" s="3"/>
      <c r="H16" s="3"/>
      <c r="I16" s="3"/>
      <c r="J16" s="3"/>
      <c r="K16" s="3"/>
      <c r="L16" s="7" t="s">
        <v>26</v>
      </c>
      <c r="M16" s="73">
        <v>6587</v>
      </c>
      <c r="N16" s="71">
        <f t="shared" si="4"/>
        <v>7245.700000000001</v>
      </c>
      <c r="O16" s="8">
        <f>O4</f>
        <v>33</v>
      </c>
      <c r="P16">
        <f t="shared" si="5"/>
        <v>239108.10000000003</v>
      </c>
      <c r="Q16" s="49">
        <f t="shared" si="1"/>
        <v>43039.458000000006</v>
      </c>
      <c r="R16">
        <f t="shared" si="6"/>
        <v>282147.558</v>
      </c>
      <c r="S16">
        <v>12000</v>
      </c>
      <c r="T16">
        <f t="shared" si="7"/>
        <v>294147.558</v>
      </c>
      <c r="U16">
        <v>1000</v>
      </c>
      <c r="V16" s="29">
        <v>0</v>
      </c>
      <c r="W16" s="31">
        <v>0</v>
      </c>
      <c r="X16" s="76">
        <f t="shared" si="8"/>
        <v>84644.2674</v>
      </c>
      <c r="Y16" s="32">
        <v>0</v>
      </c>
      <c r="Z16" s="34">
        <f t="shared" si="2"/>
        <v>379791.82540000003</v>
      </c>
      <c r="AA16" s="10">
        <v>398</v>
      </c>
      <c r="AB16" s="7" t="s">
        <v>26</v>
      </c>
      <c r="AC16" s="43"/>
    </row>
    <row r="17" spans="1:29" ht="12.75">
      <c r="A17" s="36" t="s">
        <v>9</v>
      </c>
      <c r="B17" s="99">
        <f t="shared" si="3"/>
        <v>733436.3906</v>
      </c>
      <c r="C17" s="99"/>
      <c r="D17" s="99">
        <f t="shared" si="0"/>
        <v>689901.4706</v>
      </c>
      <c r="E17" s="99"/>
      <c r="F17" s="3"/>
      <c r="G17" s="3"/>
      <c r="H17" s="3"/>
      <c r="I17" s="3"/>
      <c r="J17" s="3"/>
      <c r="K17" s="3"/>
      <c r="L17" s="7" t="s">
        <v>27</v>
      </c>
      <c r="M17" s="72">
        <v>12893</v>
      </c>
      <c r="N17" s="71">
        <f t="shared" si="4"/>
        <v>14182.300000000001</v>
      </c>
      <c r="O17" s="8">
        <f>O4</f>
        <v>33</v>
      </c>
      <c r="P17">
        <f t="shared" si="5"/>
        <v>468015.9</v>
      </c>
      <c r="Q17" s="49">
        <f t="shared" si="1"/>
        <v>84242.86200000001</v>
      </c>
      <c r="R17">
        <f t="shared" si="6"/>
        <v>552258.762</v>
      </c>
      <c r="S17">
        <v>14000</v>
      </c>
      <c r="T17">
        <f t="shared" si="7"/>
        <v>566258.762</v>
      </c>
      <c r="U17">
        <v>1500</v>
      </c>
      <c r="V17" s="29">
        <v>0</v>
      </c>
      <c r="W17" s="31">
        <v>0</v>
      </c>
      <c r="X17" s="76">
        <f t="shared" si="8"/>
        <v>165677.6286</v>
      </c>
      <c r="Y17" s="32">
        <v>0</v>
      </c>
      <c r="Z17" s="34">
        <f t="shared" si="2"/>
        <v>733436.3906</v>
      </c>
      <c r="AA17" s="10">
        <v>1118</v>
      </c>
      <c r="AB17" s="7" t="s">
        <v>27</v>
      </c>
      <c r="AC17" s="43"/>
    </row>
    <row r="18" spans="1:29" ht="12.75">
      <c r="A18" s="12" t="s">
        <v>10</v>
      </c>
      <c r="B18" s="100">
        <f t="shared" si="3"/>
        <v>1011462.97</v>
      </c>
      <c r="C18" s="100"/>
      <c r="D18" s="106">
        <f t="shared" si="0"/>
        <v>945070.27</v>
      </c>
      <c r="E18" s="106"/>
      <c r="F18" s="3"/>
      <c r="G18" s="3"/>
      <c r="H18" s="3"/>
      <c r="I18" s="3"/>
      <c r="J18" s="3"/>
      <c r="K18" s="3"/>
      <c r="L18" s="7" t="s">
        <v>28</v>
      </c>
      <c r="M18" s="74">
        <v>17850</v>
      </c>
      <c r="N18" s="71">
        <f t="shared" si="4"/>
        <v>19635</v>
      </c>
      <c r="O18" s="8">
        <f>O4</f>
        <v>33</v>
      </c>
      <c r="P18">
        <f t="shared" si="5"/>
        <v>647955</v>
      </c>
      <c r="Q18" s="49">
        <f t="shared" si="1"/>
        <v>116631.9</v>
      </c>
      <c r="R18">
        <f t="shared" si="6"/>
        <v>764586.9</v>
      </c>
      <c r="S18">
        <v>16000</v>
      </c>
      <c r="T18">
        <f t="shared" si="7"/>
        <v>780586.9</v>
      </c>
      <c r="U18">
        <v>1500</v>
      </c>
      <c r="V18" s="29">
        <v>0</v>
      </c>
      <c r="W18" s="31">
        <v>0</v>
      </c>
      <c r="X18" s="76">
        <f t="shared" si="8"/>
        <v>229376.07</v>
      </c>
      <c r="Y18" s="32">
        <v>0</v>
      </c>
      <c r="Z18" s="34">
        <f t="shared" si="2"/>
        <v>1011462.97</v>
      </c>
      <c r="AA18" s="10">
        <v>1705</v>
      </c>
      <c r="AB18" s="7" t="s">
        <v>28</v>
      </c>
      <c r="AC18" s="43"/>
    </row>
    <row r="19" spans="1:29" ht="12.75">
      <c r="A19" s="12" t="s">
        <v>11</v>
      </c>
      <c r="B19" s="100">
        <f t="shared" si="3"/>
        <v>1278070.8150000002</v>
      </c>
      <c r="C19" s="100"/>
      <c r="D19" s="106">
        <f t="shared" si="0"/>
        <v>1180720.8150000002</v>
      </c>
      <c r="E19" s="106"/>
      <c r="F19" s="3"/>
      <c r="G19" s="3"/>
      <c r="H19" s="3"/>
      <c r="I19" s="3"/>
      <c r="J19" s="3"/>
      <c r="K19" s="3"/>
      <c r="L19" s="7" t="s">
        <v>29</v>
      </c>
      <c r="M19" s="72">
        <v>22575</v>
      </c>
      <c r="N19" s="71">
        <f t="shared" si="4"/>
        <v>24832.500000000004</v>
      </c>
      <c r="O19" s="8">
        <f>O4</f>
        <v>33</v>
      </c>
      <c r="P19">
        <f t="shared" si="5"/>
        <v>819472.5000000001</v>
      </c>
      <c r="Q19" s="49">
        <f t="shared" si="1"/>
        <v>147505.05000000002</v>
      </c>
      <c r="R19">
        <f t="shared" si="6"/>
        <v>966977.5500000002</v>
      </c>
      <c r="S19">
        <v>18000</v>
      </c>
      <c r="T19">
        <f t="shared" si="7"/>
        <v>984977.5500000002</v>
      </c>
      <c r="U19">
        <v>3000</v>
      </c>
      <c r="V19" s="29">
        <v>0</v>
      </c>
      <c r="W19" s="31">
        <v>0</v>
      </c>
      <c r="X19" s="76">
        <f t="shared" si="8"/>
        <v>290093.265</v>
      </c>
      <c r="Y19" s="32">
        <v>0</v>
      </c>
      <c r="Z19" s="34">
        <f t="shared" si="2"/>
        <v>1278070.8150000002</v>
      </c>
      <c r="AA19" s="10">
        <v>2500</v>
      </c>
      <c r="AB19" s="7" t="s">
        <v>29</v>
      </c>
      <c r="AC19" s="43"/>
    </row>
    <row r="20" spans="1:29" ht="12.75">
      <c r="A20" s="12" t="s">
        <v>12</v>
      </c>
      <c r="B20" s="100">
        <f t="shared" si="3"/>
        <v>1759845.8822000003</v>
      </c>
      <c r="C20" s="100"/>
      <c r="D20" s="106">
        <f t="shared" si="0"/>
        <v>1643025.8822000003</v>
      </c>
      <c r="E20" s="106"/>
      <c r="F20" s="3"/>
      <c r="G20" s="3"/>
      <c r="H20" s="3"/>
      <c r="I20" s="3"/>
      <c r="J20" s="3"/>
      <c r="K20" s="3"/>
      <c r="L20" s="7" t="s">
        <v>30</v>
      </c>
      <c r="M20" s="72">
        <v>31191</v>
      </c>
      <c r="N20" s="71">
        <f t="shared" si="4"/>
        <v>34310.100000000006</v>
      </c>
      <c r="O20" s="8">
        <f>O4</f>
        <v>33</v>
      </c>
      <c r="P20">
        <f t="shared" si="5"/>
        <v>1132233.3000000003</v>
      </c>
      <c r="Q20" s="49">
        <f t="shared" si="1"/>
        <v>203801.99400000004</v>
      </c>
      <c r="R20">
        <f t="shared" si="6"/>
        <v>1336035.2940000002</v>
      </c>
      <c r="S20">
        <v>20000</v>
      </c>
      <c r="T20">
        <f t="shared" si="7"/>
        <v>1356035.2940000002</v>
      </c>
      <c r="U20">
        <v>3000</v>
      </c>
      <c r="V20" s="29">
        <v>0</v>
      </c>
      <c r="W20" s="31">
        <v>0</v>
      </c>
      <c r="X20" s="76">
        <f t="shared" si="8"/>
        <v>400810.58820000006</v>
      </c>
      <c r="Y20" s="32">
        <v>0</v>
      </c>
      <c r="Z20" s="34">
        <f t="shared" si="2"/>
        <v>1759845.8822000003</v>
      </c>
      <c r="AA20" s="10">
        <v>3000</v>
      </c>
      <c r="AB20" s="7" t="s">
        <v>30</v>
      </c>
      <c r="AC20" s="43"/>
    </row>
    <row r="21" ht="12.75">
      <c r="N21" s="71"/>
    </row>
    <row r="22" spans="1:17" ht="12.75">
      <c r="A22" s="92" t="s">
        <v>39</v>
      </c>
      <c r="B22" s="92"/>
      <c r="C22" s="92"/>
      <c r="D22" s="92"/>
      <c r="E22" s="92"/>
      <c r="N22" s="71"/>
      <c r="P22" s="47" t="s">
        <v>86</v>
      </c>
      <c r="Q22" s="23" t="s">
        <v>89</v>
      </c>
    </row>
    <row r="23" spans="1:28" ht="12.75">
      <c r="A23" s="62" t="s">
        <v>1</v>
      </c>
      <c r="B23" s="101" t="s">
        <v>16</v>
      </c>
      <c r="C23" s="101"/>
      <c r="D23" s="93" t="s">
        <v>72</v>
      </c>
      <c r="E23" s="93"/>
      <c r="M23" s="1" t="s">
        <v>13</v>
      </c>
      <c r="N23" s="71"/>
      <c r="O23" s="1" t="s">
        <v>14</v>
      </c>
      <c r="P23" s="1" t="s">
        <v>15</v>
      </c>
      <c r="Q23" s="1" t="s">
        <v>88</v>
      </c>
      <c r="R23" s="1" t="s">
        <v>16</v>
      </c>
      <c r="S23" s="1" t="s">
        <v>17</v>
      </c>
      <c r="T23" s="1" t="s">
        <v>18</v>
      </c>
      <c r="U23" s="1" t="s">
        <v>19</v>
      </c>
      <c r="V23" s="28" t="s">
        <v>40</v>
      </c>
      <c r="W23" s="28" t="s">
        <v>38</v>
      </c>
      <c r="X23" s="26" t="s">
        <v>94</v>
      </c>
      <c r="Y23" s="28" t="s">
        <v>31</v>
      </c>
      <c r="Z23" s="23" t="s">
        <v>32</v>
      </c>
      <c r="AA23" s="1" t="s">
        <v>73</v>
      </c>
      <c r="AB23" s="6"/>
    </row>
    <row r="24" spans="1:28" ht="12.75">
      <c r="A24" s="12" t="s">
        <v>62</v>
      </c>
      <c r="B24" s="100">
        <f>Z24</f>
        <v>23929.5024</v>
      </c>
      <c r="C24" s="100"/>
      <c r="D24" s="100">
        <f aca="true" t="shared" si="9" ref="D24:D34">B24-((AA24*O24)*1.18)</f>
        <v>21593.1024</v>
      </c>
      <c r="E24" s="100"/>
      <c r="L24" s="6" t="s">
        <v>20</v>
      </c>
      <c r="M24" s="75">
        <v>336</v>
      </c>
      <c r="N24" s="71">
        <f t="shared" si="4"/>
        <v>369.6</v>
      </c>
      <c r="O24" s="8">
        <f>O4</f>
        <v>33</v>
      </c>
      <c r="P24">
        <f>N24*O24</f>
        <v>12196.800000000001</v>
      </c>
      <c r="Q24" s="49">
        <f>P24*0.18</f>
        <v>2195.424</v>
      </c>
      <c r="R24" s="50">
        <f>P24+Q24</f>
        <v>14392.224000000002</v>
      </c>
      <c r="S24">
        <v>4000</v>
      </c>
      <c r="T24">
        <f>R24+S24</f>
        <v>18392.224000000002</v>
      </c>
      <c r="U24" s="8">
        <v>500</v>
      </c>
      <c r="V24" s="29">
        <v>0</v>
      </c>
      <c r="W24" s="30">
        <v>0</v>
      </c>
      <c r="X24" s="76">
        <f>R24*0.35</f>
        <v>5037.2784</v>
      </c>
      <c r="Y24" s="32">
        <v>0</v>
      </c>
      <c r="Z24" s="25">
        <f aca="true" t="shared" si="10" ref="Z24:Z34">T24+U24+X24</f>
        <v>23929.5024</v>
      </c>
      <c r="AA24" s="11">
        <v>60</v>
      </c>
      <c r="AB24" s="6" t="s">
        <v>20</v>
      </c>
    </row>
    <row r="25" spans="1:28" ht="12.75">
      <c r="A25" s="12" t="s">
        <v>63</v>
      </c>
      <c r="B25" s="100">
        <f aca="true" t="shared" si="11" ref="B25:B34">Z25</f>
        <v>29076.0075</v>
      </c>
      <c r="C25" s="100"/>
      <c r="D25" s="100">
        <f t="shared" si="9"/>
        <v>26739.6075</v>
      </c>
      <c r="E25" s="100"/>
      <c r="L25" s="6" t="s">
        <v>21</v>
      </c>
      <c r="M25" s="75">
        <v>425</v>
      </c>
      <c r="N25" s="71">
        <f t="shared" si="4"/>
        <v>467.50000000000006</v>
      </c>
      <c r="O25">
        <f>O4</f>
        <v>33</v>
      </c>
      <c r="P25">
        <f aca="true" t="shared" si="12" ref="P25:P34">N25*O25</f>
        <v>15427.500000000002</v>
      </c>
      <c r="Q25" s="49">
        <f aca="true" t="shared" si="13" ref="Q25:Q34">P25*0.18</f>
        <v>2776.9500000000003</v>
      </c>
      <c r="R25" s="50">
        <f aca="true" t="shared" si="14" ref="R25:R34">P25+Q25</f>
        <v>18204.45</v>
      </c>
      <c r="S25">
        <v>4000</v>
      </c>
      <c r="T25">
        <f aca="true" t="shared" si="15" ref="T25:T34">R25+S25</f>
        <v>22204.45</v>
      </c>
      <c r="U25" s="8">
        <v>500</v>
      </c>
      <c r="V25" s="29">
        <v>0</v>
      </c>
      <c r="W25" s="30">
        <v>0</v>
      </c>
      <c r="X25" s="76">
        <f aca="true" t="shared" si="16" ref="X25:X34">R25*0.35</f>
        <v>6371.5575</v>
      </c>
      <c r="Y25" s="32">
        <v>0</v>
      </c>
      <c r="Z25" s="25">
        <f t="shared" si="10"/>
        <v>29076.0075</v>
      </c>
      <c r="AA25" s="11">
        <v>60</v>
      </c>
      <c r="AB25" s="6" t="s">
        <v>21</v>
      </c>
    </row>
    <row r="26" spans="1:28" ht="12.75">
      <c r="A26" s="12" t="s">
        <v>64</v>
      </c>
      <c r="B26" s="100">
        <f t="shared" si="11"/>
        <v>43426.84360000001</v>
      </c>
      <c r="C26" s="100"/>
      <c r="D26" s="100">
        <f t="shared" si="9"/>
        <v>39961.183600000004</v>
      </c>
      <c r="E26" s="100"/>
      <c r="L26" s="6" t="s">
        <v>22</v>
      </c>
      <c r="M26" s="75">
        <v>604</v>
      </c>
      <c r="N26" s="71">
        <f t="shared" si="4"/>
        <v>664.4000000000001</v>
      </c>
      <c r="O26">
        <f>O4</f>
        <v>33</v>
      </c>
      <c r="P26">
        <f t="shared" si="12"/>
        <v>21925.200000000004</v>
      </c>
      <c r="Q26" s="49">
        <f t="shared" si="13"/>
        <v>3946.5360000000005</v>
      </c>
      <c r="R26" s="50">
        <f t="shared" si="14"/>
        <v>25871.736000000004</v>
      </c>
      <c r="S26">
        <v>8000</v>
      </c>
      <c r="T26">
        <f t="shared" si="15"/>
        <v>33871.736000000004</v>
      </c>
      <c r="U26">
        <v>500</v>
      </c>
      <c r="V26" s="29">
        <v>0</v>
      </c>
      <c r="W26" s="30">
        <v>0</v>
      </c>
      <c r="X26" s="76">
        <f t="shared" si="16"/>
        <v>9055.107600000001</v>
      </c>
      <c r="Y26" s="32">
        <v>0</v>
      </c>
      <c r="Z26" s="25">
        <f t="shared" si="10"/>
        <v>43426.84360000001</v>
      </c>
      <c r="AA26" s="11">
        <v>89</v>
      </c>
      <c r="AB26" s="6" t="s">
        <v>22</v>
      </c>
    </row>
    <row r="27" spans="1:28" ht="12.75">
      <c r="A27" s="12" t="s">
        <v>65</v>
      </c>
      <c r="B27" s="100">
        <f t="shared" si="11"/>
        <v>59791.573300000004</v>
      </c>
      <c r="C27" s="100"/>
      <c r="D27" s="100">
        <f t="shared" si="9"/>
        <v>53561.1733</v>
      </c>
      <c r="E27" s="100"/>
      <c r="L27" s="7" t="s">
        <v>23</v>
      </c>
      <c r="M27" s="75">
        <v>887</v>
      </c>
      <c r="N27" s="71">
        <f t="shared" si="4"/>
        <v>975.7</v>
      </c>
      <c r="O27">
        <f>O4</f>
        <v>33</v>
      </c>
      <c r="P27">
        <f t="shared" si="12"/>
        <v>32198.100000000002</v>
      </c>
      <c r="Q27" s="49">
        <f t="shared" si="13"/>
        <v>5795.658</v>
      </c>
      <c r="R27" s="50">
        <f t="shared" si="14"/>
        <v>37993.758</v>
      </c>
      <c r="S27">
        <v>8000</v>
      </c>
      <c r="T27">
        <f t="shared" si="15"/>
        <v>45993.758</v>
      </c>
      <c r="U27">
        <v>500</v>
      </c>
      <c r="V27" s="29">
        <v>0</v>
      </c>
      <c r="W27" s="30">
        <v>0</v>
      </c>
      <c r="X27" s="76">
        <f t="shared" si="16"/>
        <v>13297.8153</v>
      </c>
      <c r="Y27" s="32">
        <v>0</v>
      </c>
      <c r="Z27" s="25">
        <f t="shared" si="10"/>
        <v>59791.573300000004</v>
      </c>
      <c r="AA27" s="11">
        <v>160</v>
      </c>
      <c r="AB27" s="7" t="s">
        <v>23</v>
      </c>
    </row>
    <row r="28" spans="1:28" ht="12.75">
      <c r="A28" s="12" t="s">
        <v>66</v>
      </c>
      <c r="B28" s="100">
        <f t="shared" si="11"/>
        <v>89007.1391</v>
      </c>
      <c r="C28" s="100"/>
      <c r="D28" s="100">
        <f t="shared" si="9"/>
        <v>83555.5391</v>
      </c>
      <c r="E28" s="100"/>
      <c r="L28" s="7" t="s">
        <v>24</v>
      </c>
      <c r="M28" s="75">
        <v>1349</v>
      </c>
      <c r="N28" s="71">
        <f t="shared" si="4"/>
        <v>1483.9</v>
      </c>
      <c r="O28">
        <f>O4</f>
        <v>33</v>
      </c>
      <c r="P28">
        <f t="shared" si="12"/>
        <v>48968.700000000004</v>
      </c>
      <c r="Q28" s="49">
        <f t="shared" si="13"/>
        <v>8814.366</v>
      </c>
      <c r="R28" s="50">
        <f t="shared" si="14"/>
        <v>57783.066000000006</v>
      </c>
      <c r="S28">
        <v>10000</v>
      </c>
      <c r="T28">
        <f t="shared" si="15"/>
        <v>67783.066</v>
      </c>
      <c r="U28">
        <v>1000</v>
      </c>
      <c r="V28" s="29">
        <v>0</v>
      </c>
      <c r="W28" s="30">
        <v>0</v>
      </c>
      <c r="X28" s="76">
        <f t="shared" si="16"/>
        <v>20224.0731</v>
      </c>
      <c r="Y28" s="32">
        <v>0</v>
      </c>
      <c r="Z28" s="25">
        <f t="shared" si="10"/>
        <v>89007.1391</v>
      </c>
      <c r="AA28" s="11">
        <v>140</v>
      </c>
      <c r="AB28" s="7" t="s">
        <v>24</v>
      </c>
    </row>
    <row r="29" spans="1:28" ht="12.75">
      <c r="A29" s="12" t="s">
        <v>67</v>
      </c>
      <c r="B29" s="100">
        <f t="shared" si="11"/>
        <v>185460.7403</v>
      </c>
      <c r="C29" s="100"/>
      <c r="D29" s="100">
        <f t="shared" si="9"/>
        <v>178062.1403</v>
      </c>
      <c r="E29" s="100"/>
      <c r="L29" s="7" t="s">
        <v>25</v>
      </c>
      <c r="M29" s="75">
        <v>3017</v>
      </c>
      <c r="N29" s="71">
        <f t="shared" si="4"/>
        <v>3318.7000000000003</v>
      </c>
      <c r="O29">
        <f>O4</f>
        <v>33</v>
      </c>
      <c r="P29">
        <f t="shared" si="12"/>
        <v>109517.1</v>
      </c>
      <c r="Q29" s="49">
        <f t="shared" si="13"/>
        <v>19713.078</v>
      </c>
      <c r="R29" s="50">
        <f t="shared" si="14"/>
        <v>129230.17800000001</v>
      </c>
      <c r="S29">
        <v>10000</v>
      </c>
      <c r="T29">
        <f t="shared" si="15"/>
        <v>139230.178</v>
      </c>
      <c r="U29">
        <v>1000</v>
      </c>
      <c r="V29" s="29">
        <v>0</v>
      </c>
      <c r="W29" s="30">
        <v>0</v>
      </c>
      <c r="X29" s="76">
        <f t="shared" si="16"/>
        <v>45230.562300000005</v>
      </c>
      <c r="Y29" s="32">
        <v>0</v>
      </c>
      <c r="Z29" s="25">
        <f t="shared" si="10"/>
        <v>185460.7403</v>
      </c>
      <c r="AA29" s="10">
        <v>190</v>
      </c>
      <c r="AB29" s="7" t="s">
        <v>25</v>
      </c>
    </row>
    <row r="30" spans="1:28" ht="12.75">
      <c r="A30" s="36" t="s">
        <v>68</v>
      </c>
      <c r="B30" s="99">
        <f t="shared" si="11"/>
        <v>286227.3775</v>
      </c>
      <c r="C30" s="99"/>
      <c r="D30" s="99">
        <f t="shared" si="9"/>
        <v>270729.2575</v>
      </c>
      <c r="E30" s="99"/>
      <c r="L30" s="7" t="s">
        <v>26</v>
      </c>
      <c r="M30" s="75">
        <v>4725</v>
      </c>
      <c r="N30" s="71">
        <f t="shared" si="4"/>
        <v>5197.5</v>
      </c>
      <c r="O30">
        <f>O4</f>
        <v>33</v>
      </c>
      <c r="P30">
        <f t="shared" si="12"/>
        <v>171517.5</v>
      </c>
      <c r="Q30" s="49">
        <f t="shared" si="13"/>
        <v>30873.149999999998</v>
      </c>
      <c r="R30" s="50">
        <f t="shared" si="14"/>
        <v>202390.65</v>
      </c>
      <c r="S30">
        <v>12000</v>
      </c>
      <c r="T30">
        <f t="shared" si="15"/>
        <v>214390.65</v>
      </c>
      <c r="U30">
        <v>1000</v>
      </c>
      <c r="V30" s="29">
        <v>0</v>
      </c>
      <c r="W30" s="31">
        <v>0</v>
      </c>
      <c r="X30" s="76">
        <f t="shared" si="16"/>
        <v>70836.7275</v>
      </c>
      <c r="Y30" s="32">
        <v>0</v>
      </c>
      <c r="Z30" s="25">
        <f t="shared" si="10"/>
        <v>286227.3775</v>
      </c>
      <c r="AA30" s="10">
        <v>398</v>
      </c>
      <c r="AB30" s="7" t="s">
        <v>26</v>
      </c>
    </row>
    <row r="31" spans="1:28" ht="12.75">
      <c r="A31" s="36" t="s">
        <v>69</v>
      </c>
      <c r="B31" s="99">
        <f t="shared" si="11"/>
        <v>673558.7420000001</v>
      </c>
      <c r="C31" s="99"/>
      <c r="D31" s="99">
        <f t="shared" si="9"/>
        <v>630023.822</v>
      </c>
      <c r="E31" s="99"/>
      <c r="L31" s="7" t="s">
        <v>27</v>
      </c>
      <c r="M31" s="75">
        <v>11380</v>
      </c>
      <c r="N31" s="71">
        <f t="shared" si="4"/>
        <v>12518.000000000002</v>
      </c>
      <c r="O31">
        <f>O4</f>
        <v>33</v>
      </c>
      <c r="P31">
        <f t="shared" si="12"/>
        <v>413094.00000000006</v>
      </c>
      <c r="Q31" s="49">
        <f t="shared" si="13"/>
        <v>74356.92000000001</v>
      </c>
      <c r="R31" s="50">
        <f t="shared" si="14"/>
        <v>487450.92000000004</v>
      </c>
      <c r="S31">
        <v>14000</v>
      </c>
      <c r="T31">
        <f t="shared" si="15"/>
        <v>501450.92000000004</v>
      </c>
      <c r="U31">
        <v>1500</v>
      </c>
      <c r="V31" s="29">
        <v>0</v>
      </c>
      <c r="W31" s="31">
        <v>0</v>
      </c>
      <c r="X31" s="76">
        <f t="shared" si="16"/>
        <v>170607.82200000001</v>
      </c>
      <c r="Y31" s="32">
        <v>0</v>
      </c>
      <c r="Z31" s="25">
        <f t="shared" si="10"/>
        <v>673558.7420000001</v>
      </c>
      <c r="AA31" s="10">
        <v>1118</v>
      </c>
      <c r="AB31" s="7" t="s">
        <v>27</v>
      </c>
    </row>
    <row r="32" spans="1:28" ht="12.75">
      <c r="A32" s="35" t="s">
        <v>74</v>
      </c>
      <c r="B32" s="106">
        <f>Z32</f>
        <v>946473.0835</v>
      </c>
      <c r="C32" s="106"/>
      <c r="D32" s="106">
        <f t="shared" si="9"/>
        <v>880080.3835</v>
      </c>
      <c r="E32" s="106"/>
      <c r="L32" s="7" t="s">
        <v>28</v>
      </c>
      <c r="M32" s="75">
        <v>16065</v>
      </c>
      <c r="N32" s="71">
        <f t="shared" si="4"/>
        <v>17671.5</v>
      </c>
      <c r="O32">
        <f>O4</f>
        <v>33</v>
      </c>
      <c r="P32">
        <f t="shared" si="12"/>
        <v>583159.5</v>
      </c>
      <c r="Q32" s="49">
        <f t="shared" si="13"/>
        <v>104968.70999999999</v>
      </c>
      <c r="R32" s="50">
        <f t="shared" si="14"/>
        <v>688128.21</v>
      </c>
      <c r="S32">
        <v>16000</v>
      </c>
      <c r="T32">
        <f t="shared" si="15"/>
        <v>704128.21</v>
      </c>
      <c r="U32">
        <v>1500</v>
      </c>
      <c r="V32" s="29"/>
      <c r="W32" s="31"/>
      <c r="X32" s="76">
        <f t="shared" si="16"/>
        <v>240844.87349999996</v>
      </c>
      <c r="Y32" s="32"/>
      <c r="Z32" s="25">
        <f t="shared" si="10"/>
        <v>946473.0835</v>
      </c>
      <c r="AA32" s="10">
        <v>1705</v>
      </c>
      <c r="AB32" s="7" t="s">
        <v>28</v>
      </c>
    </row>
    <row r="33" spans="1:28" ht="12.75">
      <c r="A33" s="12" t="s">
        <v>70</v>
      </c>
      <c r="B33" s="100">
        <f t="shared" si="11"/>
        <v>1240027.7979000001</v>
      </c>
      <c r="C33" s="100"/>
      <c r="D33" s="100">
        <f t="shared" si="9"/>
        <v>1142677.7979000001</v>
      </c>
      <c r="E33" s="100"/>
      <c r="L33" s="7" t="s">
        <v>29</v>
      </c>
      <c r="M33" s="75">
        <v>21081</v>
      </c>
      <c r="N33" s="71">
        <f t="shared" si="4"/>
        <v>23189.100000000002</v>
      </c>
      <c r="O33">
        <f>O4</f>
        <v>33</v>
      </c>
      <c r="P33">
        <f t="shared" si="12"/>
        <v>765240.3</v>
      </c>
      <c r="Q33" s="49">
        <f t="shared" si="13"/>
        <v>137743.25400000002</v>
      </c>
      <c r="R33" s="50">
        <f t="shared" si="14"/>
        <v>902983.554</v>
      </c>
      <c r="S33">
        <v>18000</v>
      </c>
      <c r="T33">
        <f t="shared" si="15"/>
        <v>920983.554</v>
      </c>
      <c r="U33">
        <v>3000</v>
      </c>
      <c r="V33" s="29">
        <v>0</v>
      </c>
      <c r="W33" s="31">
        <v>0</v>
      </c>
      <c r="X33" s="76">
        <f t="shared" si="16"/>
        <v>316044.2439</v>
      </c>
      <c r="Y33" s="32">
        <v>0</v>
      </c>
      <c r="Z33" s="25">
        <f t="shared" si="10"/>
        <v>1240027.7979000001</v>
      </c>
      <c r="AA33" s="10">
        <v>2500</v>
      </c>
      <c r="AB33" s="7" t="s">
        <v>29</v>
      </c>
    </row>
    <row r="34" spans="1:28" ht="12.75">
      <c r="A34" s="12" t="s">
        <v>71</v>
      </c>
      <c r="B34" s="100">
        <f t="shared" si="11"/>
        <v>1650220.8260000004</v>
      </c>
      <c r="C34" s="100"/>
      <c r="D34" s="100">
        <f t="shared" si="9"/>
        <v>1533400.8260000004</v>
      </c>
      <c r="E34" s="100"/>
      <c r="L34" s="7" t="s">
        <v>30</v>
      </c>
      <c r="M34" s="75">
        <v>28140</v>
      </c>
      <c r="N34" s="71">
        <f t="shared" si="4"/>
        <v>30954.000000000004</v>
      </c>
      <c r="O34">
        <f>O4</f>
        <v>33</v>
      </c>
      <c r="P34">
        <f t="shared" si="12"/>
        <v>1021482.0000000001</v>
      </c>
      <c r="Q34" s="49">
        <f t="shared" si="13"/>
        <v>183866.76</v>
      </c>
      <c r="R34" s="50">
        <f t="shared" si="14"/>
        <v>1205348.7600000002</v>
      </c>
      <c r="S34">
        <v>20000</v>
      </c>
      <c r="T34">
        <f t="shared" si="15"/>
        <v>1225348.7600000002</v>
      </c>
      <c r="U34">
        <v>3000</v>
      </c>
      <c r="V34" s="29">
        <v>0</v>
      </c>
      <c r="W34" s="31">
        <v>0</v>
      </c>
      <c r="X34" s="76">
        <f t="shared" si="16"/>
        <v>421872.06600000005</v>
      </c>
      <c r="Y34" s="32">
        <v>0</v>
      </c>
      <c r="Z34" s="25">
        <f t="shared" si="10"/>
        <v>1650220.8260000004</v>
      </c>
      <c r="AA34" s="10">
        <v>3000</v>
      </c>
      <c r="AB34" s="7" t="s">
        <v>30</v>
      </c>
    </row>
    <row r="35" spans="1:14" ht="12.75">
      <c r="A35" s="21"/>
      <c r="B35" s="98"/>
      <c r="C35" s="98"/>
      <c r="D35" s="20"/>
      <c r="E35" s="20"/>
      <c r="L35" s="7"/>
      <c r="N35" s="71"/>
    </row>
    <row r="36" spans="1:14" ht="12.75">
      <c r="A36" s="105" t="s">
        <v>76</v>
      </c>
      <c r="B36" s="105"/>
      <c r="C36" s="105"/>
      <c r="D36" s="105"/>
      <c r="E36" s="105"/>
      <c r="F36" s="105"/>
      <c r="G36" s="105"/>
      <c r="N36" s="71"/>
    </row>
    <row r="37" ht="12.75">
      <c r="N37" s="71"/>
    </row>
    <row r="38" spans="1:17" ht="12.75">
      <c r="A38" s="92" t="s">
        <v>41</v>
      </c>
      <c r="B38" s="92"/>
      <c r="C38" s="92"/>
      <c r="D38" s="92"/>
      <c r="E38" s="92"/>
      <c r="N38" s="71"/>
      <c r="P38" s="47" t="s">
        <v>86</v>
      </c>
      <c r="Q38" s="23" t="s">
        <v>89</v>
      </c>
    </row>
    <row r="39" spans="1:28" ht="12.75">
      <c r="A39" s="62" t="s">
        <v>1</v>
      </c>
      <c r="B39" s="101" t="s">
        <v>16</v>
      </c>
      <c r="C39" s="101"/>
      <c r="D39" s="93" t="s">
        <v>72</v>
      </c>
      <c r="E39" s="93"/>
      <c r="M39" s="1" t="s">
        <v>13</v>
      </c>
      <c r="N39" s="71"/>
      <c r="O39" s="1" t="s">
        <v>14</v>
      </c>
      <c r="P39" s="1" t="s">
        <v>15</v>
      </c>
      <c r="Q39" s="1" t="s">
        <v>88</v>
      </c>
      <c r="R39" s="1" t="s">
        <v>16</v>
      </c>
      <c r="S39" s="1" t="s">
        <v>17</v>
      </c>
      <c r="T39" s="1" t="s">
        <v>18</v>
      </c>
      <c r="U39" s="1" t="s">
        <v>19</v>
      </c>
      <c r="V39" s="28" t="s">
        <v>40</v>
      </c>
      <c r="W39" s="28" t="s">
        <v>38</v>
      </c>
      <c r="X39" s="26" t="s">
        <v>94</v>
      </c>
      <c r="Y39" s="28" t="s">
        <v>31</v>
      </c>
      <c r="Z39" s="23" t="s">
        <v>32</v>
      </c>
      <c r="AB39" s="21"/>
    </row>
    <row r="40" spans="1:28" ht="12.75">
      <c r="A40" s="12" t="s">
        <v>53</v>
      </c>
      <c r="B40" s="100">
        <f>Z40</f>
        <v>62680.726600000016</v>
      </c>
      <c r="C40" s="100"/>
      <c r="D40" s="100">
        <f aca="true" t="shared" si="17" ref="D40:D46">B40-((AA40*O40)*1.18)</f>
        <v>58708.84660000002</v>
      </c>
      <c r="E40" s="100"/>
      <c r="L40" s="21" t="s">
        <v>42</v>
      </c>
      <c r="M40" s="72">
        <v>973</v>
      </c>
      <c r="N40" s="71">
        <f t="shared" si="4"/>
        <v>1070.3000000000002</v>
      </c>
      <c r="O40">
        <f>O4</f>
        <v>33</v>
      </c>
      <c r="P40">
        <f>N40*O40</f>
        <v>35319.90000000001</v>
      </c>
      <c r="Q40" s="9">
        <f>P40*0.18</f>
        <v>6357.582000000001</v>
      </c>
      <c r="R40">
        <f>P40+Q40</f>
        <v>41677.48200000001</v>
      </c>
      <c r="S40">
        <v>8000</v>
      </c>
      <c r="T40">
        <f>R40+S40</f>
        <v>49677.48200000001</v>
      </c>
      <c r="U40">
        <v>500</v>
      </c>
      <c r="V40" s="40">
        <v>0</v>
      </c>
      <c r="W40" s="41">
        <v>0</v>
      </c>
      <c r="X40" s="27">
        <f aca="true" t="shared" si="18" ref="X40:X45">R40*0.3</f>
        <v>12503.244600000004</v>
      </c>
      <c r="Y40" s="32">
        <v>0</v>
      </c>
      <c r="Z40" s="24">
        <f aca="true" t="shared" si="19" ref="Z40:Z46">T40+U40+X40</f>
        <v>62680.726600000016</v>
      </c>
      <c r="AA40" s="10">
        <v>102</v>
      </c>
      <c r="AB40" s="21" t="s">
        <v>42</v>
      </c>
    </row>
    <row r="41" spans="1:28" ht="12.75">
      <c r="A41" s="12" t="s">
        <v>55</v>
      </c>
      <c r="B41" s="100">
        <f aca="true" t="shared" si="20" ref="B41:B46">Z41</f>
        <v>69529.88320000001</v>
      </c>
      <c r="C41" s="100"/>
      <c r="D41" s="100">
        <f t="shared" si="17"/>
        <v>65324.363200000014</v>
      </c>
      <c r="E41" s="100"/>
      <c r="L41" s="21" t="s">
        <v>43</v>
      </c>
      <c r="M41" s="72">
        <v>1096</v>
      </c>
      <c r="N41" s="71">
        <f t="shared" si="4"/>
        <v>1205.6000000000001</v>
      </c>
      <c r="O41">
        <f>O4</f>
        <v>33</v>
      </c>
      <c r="P41">
        <f aca="true" t="shared" si="21" ref="P41:P46">N41*O41</f>
        <v>39784.8</v>
      </c>
      <c r="Q41" s="49">
        <f aca="true" t="shared" si="22" ref="Q41:Q46">P41*0.18</f>
        <v>7161.264</v>
      </c>
      <c r="R41" s="50">
        <f aca="true" t="shared" si="23" ref="R41:R46">P41+Q41</f>
        <v>46946.064000000006</v>
      </c>
      <c r="S41">
        <v>8000</v>
      </c>
      <c r="T41">
        <f aca="true" t="shared" si="24" ref="T41:T46">R41+S41</f>
        <v>54946.064000000006</v>
      </c>
      <c r="U41">
        <v>500</v>
      </c>
      <c r="V41" s="40">
        <v>0</v>
      </c>
      <c r="W41" s="41">
        <v>0</v>
      </c>
      <c r="X41" s="27">
        <f t="shared" si="18"/>
        <v>14083.819200000002</v>
      </c>
      <c r="Y41" s="32">
        <v>0</v>
      </c>
      <c r="Z41" s="24">
        <f t="shared" si="19"/>
        <v>69529.88320000001</v>
      </c>
      <c r="AA41" s="10">
        <v>108</v>
      </c>
      <c r="AB41" s="21" t="s">
        <v>43</v>
      </c>
    </row>
    <row r="42" spans="1:28" ht="12.75">
      <c r="A42" s="12" t="s">
        <v>54</v>
      </c>
      <c r="B42" s="100">
        <f t="shared" si="20"/>
        <v>109895.1392</v>
      </c>
      <c r="C42" s="100"/>
      <c r="D42" s="100">
        <f t="shared" si="17"/>
        <v>101484.09920000001</v>
      </c>
      <c r="E42" s="100"/>
      <c r="L42" s="21" t="s">
        <v>44</v>
      </c>
      <c r="M42" s="72">
        <v>1776</v>
      </c>
      <c r="N42" s="71">
        <f t="shared" si="4"/>
        <v>1953.6000000000001</v>
      </c>
      <c r="O42">
        <f>O4</f>
        <v>33</v>
      </c>
      <c r="P42">
        <f t="shared" si="21"/>
        <v>64468.8</v>
      </c>
      <c r="Q42" s="49">
        <f t="shared" si="22"/>
        <v>11604.384</v>
      </c>
      <c r="R42" s="50">
        <f t="shared" si="23"/>
        <v>76073.18400000001</v>
      </c>
      <c r="S42">
        <v>10000</v>
      </c>
      <c r="T42">
        <f t="shared" si="24"/>
        <v>86073.18400000001</v>
      </c>
      <c r="U42">
        <v>1000</v>
      </c>
      <c r="V42" s="40">
        <v>0</v>
      </c>
      <c r="W42" s="41">
        <v>0</v>
      </c>
      <c r="X42" s="27">
        <f t="shared" si="18"/>
        <v>22821.9552</v>
      </c>
      <c r="Y42" s="32">
        <v>0</v>
      </c>
      <c r="Z42" s="25">
        <f t="shared" si="19"/>
        <v>109895.1392</v>
      </c>
      <c r="AA42" s="10">
        <v>216</v>
      </c>
      <c r="AB42" s="21" t="s">
        <v>44</v>
      </c>
    </row>
    <row r="43" spans="1:28" ht="12.75">
      <c r="A43" s="12" t="s">
        <v>56</v>
      </c>
      <c r="B43" s="100">
        <f t="shared" si="20"/>
        <v>165746.39179999998</v>
      </c>
      <c r="C43" s="100"/>
      <c r="D43" s="100">
        <f t="shared" si="17"/>
        <v>156712.3118</v>
      </c>
      <c r="E43" s="100"/>
      <c r="L43" s="21" t="s">
        <v>45</v>
      </c>
      <c r="M43" s="72">
        <v>2779</v>
      </c>
      <c r="N43" s="71">
        <f t="shared" si="4"/>
        <v>3056.9</v>
      </c>
      <c r="O43">
        <f>O4</f>
        <v>33</v>
      </c>
      <c r="P43">
        <f t="shared" si="21"/>
        <v>100877.7</v>
      </c>
      <c r="Q43" s="49">
        <f t="shared" si="22"/>
        <v>18157.985999999997</v>
      </c>
      <c r="R43" s="50">
        <f t="shared" si="23"/>
        <v>119035.68599999999</v>
      </c>
      <c r="S43">
        <v>10000</v>
      </c>
      <c r="T43">
        <f t="shared" si="24"/>
        <v>129035.68599999999</v>
      </c>
      <c r="U43">
        <v>1000</v>
      </c>
      <c r="V43" s="40">
        <v>0</v>
      </c>
      <c r="W43" s="41">
        <v>0</v>
      </c>
      <c r="X43" s="27">
        <f t="shared" si="18"/>
        <v>35710.705799999996</v>
      </c>
      <c r="Y43" s="32">
        <v>0</v>
      </c>
      <c r="Z43" s="25">
        <f t="shared" si="19"/>
        <v>165746.39179999998</v>
      </c>
      <c r="AA43" s="10">
        <v>232</v>
      </c>
      <c r="AB43" s="21" t="s">
        <v>45</v>
      </c>
    </row>
    <row r="44" spans="1:28" ht="12.75">
      <c r="A44" s="12" t="s">
        <v>57</v>
      </c>
      <c r="B44" s="100">
        <f t="shared" si="20"/>
        <v>345326.77900000004</v>
      </c>
      <c r="C44" s="100"/>
      <c r="D44" s="100">
        <f t="shared" si="17"/>
        <v>322391.11900000006</v>
      </c>
      <c r="E44" s="100"/>
      <c r="L44" s="21" t="s">
        <v>46</v>
      </c>
      <c r="M44" s="72">
        <v>5995</v>
      </c>
      <c r="N44" s="71">
        <f t="shared" si="4"/>
        <v>6594.500000000001</v>
      </c>
      <c r="O44">
        <f>O4</f>
        <v>33</v>
      </c>
      <c r="P44">
        <f t="shared" si="21"/>
        <v>217618.50000000003</v>
      </c>
      <c r="Q44" s="9">
        <f t="shared" si="22"/>
        <v>39171.33</v>
      </c>
      <c r="R44">
        <f t="shared" si="23"/>
        <v>256789.83000000002</v>
      </c>
      <c r="S44">
        <v>10000</v>
      </c>
      <c r="T44">
        <f t="shared" si="24"/>
        <v>266789.83</v>
      </c>
      <c r="U44">
        <v>1500</v>
      </c>
      <c r="V44" s="40">
        <v>0</v>
      </c>
      <c r="W44" s="41">
        <v>0</v>
      </c>
      <c r="X44" s="27">
        <f t="shared" si="18"/>
        <v>77036.94900000001</v>
      </c>
      <c r="Y44" s="32">
        <v>0</v>
      </c>
      <c r="Z44" s="25">
        <f t="shared" si="19"/>
        <v>345326.77900000004</v>
      </c>
      <c r="AA44" s="10">
        <v>589</v>
      </c>
      <c r="AB44" s="21" t="s">
        <v>46</v>
      </c>
    </row>
    <row r="45" spans="1:28" ht="12.75">
      <c r="A45" s="36" t="s">
        <v>58</v>
      </c>
      <c r="B45" s="99">
        <f t="shared" si="20"/>
        <v>467380.7564</v>
      </c>
      <c r="C45" s="99"/>
      <c r="D45" s="99">
        <f t="shared" si="17"/>
        <v>439227.1364</v>
      </c>
      <c r="E45" s="99"/>
      <c r="L45" s="21" t="s">
        <v>47</v>
      </c>
      <c r="M45" s="73">
        <v>8142</v>
      </c>
      <c r="N45" s="71">
        <f t="shared" si="4"/>
        <v>8956.2</v>
      </c>
      <c r="O45">
        <f>O4</f>
        <v>33</v>
      </c>
      <c r="P45">
        <f t="shared" si="21"/>
        <v>295554.60000000003</v>
      </c>
      <c r="Q45" s="9">
        <f t="shared" si="22"/>
        <v>53199.828</v>
      </c>
      <c r="R45">
        <f t="shared" si="23"/>
        <v>348754.428</v>
      </c>
      <c r="S45">
        <v>12000</v>
      </c>
      <c r="T45">
        <f t="shared" si="24"/>
        <v>360754.428</v>
      </c>
      <c r="U45">
        <v>2000</v>
      </c>
      <c r="V45" s="40">
        <v>0</v>
      </c>
      <c r="W45" s="41">
        <v>0</v>
      </c>
      <c r="X45" s="27">
        <f t="shared" si="18"/>
        <v>104626.3284</v>
      </c>
      <c r="Y45" s="32">
        <v>0</v>
      </c>
      <c r="Z45" s="25">
        <f t="shared" si="19"/>
        <v>467380.7564</v>
      </c>
      <c r="AA45" s="10">
        <v>723</v>
      </c>
      <c r="AB45" s="21" t="s">
        <v>47</v>
      </c>
    </row>
    <row r="46" spans="1:28" ht="12.75">
      <c r="A46" s="36" t="s">
        <v>59</v>
      </c>
      <c r="B46" s="99">
        <f t="shared" si="20"/>
        <v>1124766.6568</v>
      </c>
      <c r="C46" s="99"/>
      <c r="D46" s="99">
        <f t="shared" si="17"/>
        <v>1032167.3368</v>
      </c>
      <c r="E46" s="99"/>
      <c r="L46" s="13" t="s">
        <v>48</v>
      </c>
      <c r="M46" s="72">
        <v>21571</v>
      </c>
      <c r="N46" s="71">
        <f t="shared" si="4"/>
        <v>23728.100000000002</v>
      </c>
      <c r="O46">
        <f>O4</f>
        <v>33</v>
      </c>
      <c r="P46">
        <f t="shared" si="21"/>
        <v>783027.3</v>
      </c>
      <c r="Q46" s="9">
        <f t="shared" si="22"/>
        <v>140944.914</v>
      </c>
      <c r="R46">
        <f t="shared" si="23"/>
        <v>923972.214</v>
      </c>
      <c r="S46">
        <v>14000</v>
      </c>
      <c r="T46">
        <f t="shared" si="24"/>
        <v>937972.214</v>
      </c>
      <c r="U46">
        <v>2000</v>
      </c>
      <c r="V46" s="40">
        <v>0</v>
      </c>
      <c r="W46" s="42">
        <v>0</v>
      </c>
      <c r="X46" s="27">
        <f>R46*0.2</f>
        <v>184794.44280000002</v>
      </c>
      <c r="Y46" s="32">
        <v>0</v>
      </c>
      <c r="Z46" s="25">
        <f t="shared" si="19"/>
        <v>1124766.6568</v>
      </c>
      <c r="AA46" s="10">
        <v>2378</v>
      </c>
      <c r="AB46" s="13" t="s">
        <v>48</v>
      </c>
    </row>
    <row r="47" spans="1:28" ht="12.75">
      <c r="A47" s="35" t="s">
        <v>60</v>
      </c>
      <c r="B47" s="108" t="s">
        <v>51</v>
      </c>
      <c r="C47" s="109"/>
      <c r="D47" s="109"/>
      <c r="E47" s="110"/>
      <c r="L47" s="13" t="s">
        <v>49</v>
      </c>
      <c r="V47" s="37"/>
      <c r="W47" s="38"/>
      <c r="AB47" s="13" t="s">
        <v>49</v>
      </c>
    </row>
    <row r="48" spans="1:28" ht="12.75">
      <c r="A48" s="22" t="s">
        <v>61</v>
      </c>
      <c r="B48" s="81" t="s">
        <v>51</v>
      </c>
      <c r="C48" s="82"/>
      <c r="D48" s="82"/>
      <c r="E48" s="111"/>
      <c r="L48" s="21" t="s">
        <v>50</v>
      </c>
      <c r="V48" s="39"/>
      <c r="W48" s="39"/>
      <c r="AB48" s="21" t="s">
        <v>50</v>
      </c>
    </row>
    <row r="49" spans="1:3" ht="12.75">
      <c r="A49" s="21"/>
      <c r="B49" s="98"/>
      <c r="C49" s="98"/>
    </row>
    <row r="50" ht="12.75">
      <c r="A50" s="15" t="s">
        <v>98</v>
      </c>
    </row>
    <row r="51" ht="12.75">
      <c r="A51" s="15" t="s">
        <v>52</v>
      </c>
    </row>
    <row r="52" ht="12.75">
      <c r="A52" s="15" t="s">
        <v>35</v>
      </c>
    </row>
    <row r="53" ht="12.75">
      <c r="A53" s="15" t="s">
        <v>34</v>
      </c>
    </row>
    <row r="54" ht="12.75">
      <c r="A54" s="15" t="s">
        <v>36</v>
      </c>
    </row>
    <row r="55" ht="12.75">
      <c r="A55" s="15" t="s">
        <v>99</v>
      </c>
    </row>
    <row r="56" ht="12.75">
      <c r="A56" s="15"/>
    </row>
    <row r="57" spans="1:7" ht="12.75">
      <c r="A57" s="97" t="s">
        <v>37</v>
      </c>
      <c r="B57" s="97"/>
      <c r="C57" s="97"/>
      <c r="D57" s="97"/>
      <c r="E57" s="97"/>
      <c r="F57" s="97"/>
      <c r="G57" s="97"/>
    </row>
    <row r="58" spans="1:7" ht="12.75">
      <c r="A58" s="97"/>
      <c r="B58" s="97"/>
      <c r="C58" s="97"/>
      <c r="D58" s="97"/>
      <c r="E58" s="97"/>
      <c r="F58" s="97"/>
      <c r="G58" s="97"/>
    </row>
    <row r="59" spans="1:7" ht="12.75">
      <c r="A59" s="97"/>
      <c r="B59" s="97"/>
      <c r="C59" s="97"/>
      <c r="D59" s="97"/>
      <c r="E59" s="97"/>
      <c r="F59" s="97"/>
      <c r="G59" s="97"/>
    </row>
    <row r="60" spans="1:7" ht="12.75">
      <c r="A60" s="97"/>
      <c r="B60" s="97"/>
      <c r="C60" s="97"/>
      <c r="D60" s="97"/>
      <c r="E60" s="97"/>
      <c r="F60" s="97"/>
      <c r="G60" s="97"/>
    </row>
    <row r="61" spans="1:7" ht="12.75">
      <c r="A61" s="97"/>
      <c r="B61" s="97"/>
      <c r="C61" s="97"/>
      <c r="D61" s="97"/>
      <c r="E61" s="97"/>
      <c r="F61" s="97"/>
      <c r="G61" s="97"/>
    </row>
    <row r="62" spans="1:7" ht="12.75">
      <c r="A62" s="19"/>
      <c r="B62" s="19"/>
      <c r="C62" s="19"/>
      <c r="D62" s="19"/>
      <c r="E62" s="19"/>
      <c r="F62" s="19"/>
      <c r="G62" s="19"/>
    </row>
    <row r="63" spans="1:11" ht="12.75">
      <c r="A63" s="19"/>
      <c r="B63" s="67"/>
      <c r="C63" s="67"/>
      <c r="D63" s="67" t="s">
        <v>97</v>
      </c>
      <c r="E63" s="67"/>
      <c r="F63" s="67"/>
      <c r="G63" s="67"/>
      <c r="H63" s="17"/>
      <c r="I63" s="17"/>
      <c r="J63" s="17"/>
      <c r="K63" s="17"/>
    </row>
    <row r="64" spans="1:11" ht="12.75">
      <c r="A64" s="19"/>
      <c r="B64" s="67"/>
      <c r="C64" s="67"/>
      <c r="D64" s="67" t="s">
        <v>108</v>
      </c>
      <c r="E64" s="67"/>
      <c r="F64" s="67"/>
      <c r="G64" s="67"/>
      <c r="H64" s="17"/>
      <c r="I64" s="17"/>
      <c r="J64" s="17"/>
      <c r="K64" s="17"/>
    </row>
    <row r="65" spans="1:11" ht="12.75">
      <c r="A65" s="19"/>
      <c r="B65" s="68"/>
      <c r="C65" s="68"/>
      <c r="D65" s="19" t="s">
        <v>109</v>
      </c>
      <c r="E65" s="68"/>
      <c r="F65" s="68"/>
      <c r="G65" s="68"/>
      <c r="H65" s="17"/>
      <c r="I65" s="17"/>
      <c r="J65" s="17"/>
      <c r="K65" s="17"/>
    </row>
    <row r="66" spans="1:15" ht="12.75">
      <c r="A66" s="19"/>
      <c r="B66" s="69"/>
      <c r="C66" s="68"/>
      <c r="D66" s="68" t="s">
        <v>96</v>
      </c>
      <c r="E66" s="69"/>
      <c r="F66" s="69" t="s">
        <v>110</v>
      </c>
      <c r="G66" s="68"/>
      <c r="M66" s="9"/>
      <c r="N66" s="9"/>
      <c r="O66" s="9"/>
    </row>
    <row r="67" spans="1:11" ht="27" customHeight="1">
      <c r="A67" s="96" t="s">
        <v>77</v>
      </c>
      <c r="B67" s="96"/>
      <c r="C67" s="96"/>
      <c r="D67" s="96"/>
      <c r="E67" s="96"/>
      <c r="F67" s="96"/>
      <c r="G67" s="96"/>
      <c r="H67" s="14"/>
      <c r="I67" s="14"/>
      <c r="J67" s="14"/>
      <c r="K67" s="14"/>
    </row>
    <row r="68" spans="1:20" ht="12.75">
      <c r="A68" s="92" t="s">
        <v>0</v>
      </c>
      <c r="B68" s="92"/>
      <c r="C68" s="92"/>
      <c r="D68" s="92"/>
      <c r="E68" s="92"/>
      <c r="F68" s="92"/>
      <c r="G68" s="14"/>
      <c r="H68" s="14"/>
      <c r="I68" s="14"/>
      <c r="J68" s="14"/>
      <c r="K68" s="14"/>
      <c r="R68" s="84" t="s">
        <v>87</v>
      </c>
      <c r="S68" s="84"/>
      <c r="T68" s="84"/>
    </row>
    <row r="69" spans="1:29" ht="12.75">
      <c r="A69" s="90" t="s">
        <v>1</v>
      </c>
      <c r="B69" s="92" t="s">
        <v>16</v>
      </c>
      <c r="C69" s="92"/>
      <c r="D69" s="92"/>
      <c r="E69" s="92"/>
      <c r="F69" s="92"/>
      <c r="G69" s="14"/>
      <c r="H69" s="14"/>
      <c r="I69" s="14"/>
      <c r="J69" s="14"/>
      <c r="K69" s="14"/>
      <c r="Q69" s="48" t="s">
        <v>86</v>
      </c>
      <c r="R69" s="51" t="s">
        <v>90</v>
      </c>
      <c r="S69" s="51" t="s">
        <v>90</v>
      </c>
      <c r="T69" s="51" t="s">
        <v>90</v>
      </c>
      <c r="U69" s="83" t="s">
        <v>92</v>
      </c>
      <c r="V69" s="83"/>
      <c r="W69" s="83"/>
      <c r="X69" s="83" t="s">
        <v>105</v>
      </c>
      <c r="Y69" s="83"/>
      <c r="Z69" s="83"/>
      <c r="AA69" s="83" t="s">
        <v>93</v>
      </c>
      <c r="AB69" s="83"/>
      <c r="AC69" s="83"/>
    </row>
    <row r="70" spans="1:29" ht="12.75">
      <c r="A70" s="91"/>
      <c r="B70" s="92" t="s">
        <v>78</v>
      </c>
      <c r="C70" s="92"/>
      <c r="D70" s="93" t="s">
        <v>79</v>
      </c>
      <c r="E70" s="93"/>
      <c r="F70" s="61" t="s">
        <v>80</v>
      </c>
      <c r="G70" s="14"/>
      <c r="H70" s="14"/>
      <c r="I70" s="14"/>
      <c r="J70" s="14"/>
      <c r="K70" s="14"/>
      <c r="M70" s="45" t="s">
        <v>101</v>
      </c>
      <c r="N70" s="45"/>
      <c r="O70" s="45" t="s">
        <v>102</v>
      </c>
      <c r="P70" s="45" t="s">
        <v>103</v>
      </c>
      <c r="Q70" s="45" t="s">
        <v>100</v>
      </c>
      <c r="R70" s="45" t="s">
        <v>83</v>
      </c>
      <c r="S70" s="45" t="s">
        <v>84</v>
      </c>
      <c r="T70" s="45" t="s">
        <v>85</v>
      </c>
      <c r="U70" s="45" t="s">
        <v>83</v>
      </c>
      <c r="V70" s="45" t="s">
        <v>84</v>
      </c>
      <c r="W70" s="45" t="s">
        <v>85</v>
      </c>
      <c r="X70" s="45" t="s">
        <v>83</v>
      </c>
      <c r="Y70" s="45" t="s">
        <v>84</v>
      </c>
      <c r="Z70" s="45" t="s">
        <v>85</v>
      </c>
      <c r="AA70" s="45" t="s">
        <v>83</v>
      </c>
      <c r="AB70" s="45" t="s">
        <v>84</v>
      </c>
      <c r="AC70" s="45" t="s">
        <v>85</v>
      </c>
    </row>
    <row r="71" spans="1:33" ht="12.75">
      <c r="A71" s="22" t="s">
        <v>2</v>
      </c>
      <c r="B71" s="94">
        <f>AA71</f>
        <v>13630.619999999999</v>
      </c>
      <c r="C71" s="95"/>
      <c r="D71" s="87">
        <f>AB71</f>
        <v>6563.01</v>
      </c>
      <c r="E71" s="88"/>
      <c r="F71" s="63">
        <f>AC71</f>
        <v>7147.11</v>
      </c>
      <c r="G71" s="14"/>
      <c r="H71" s="14"/>
      <c r="I71" s="14"/>
      <c r="J71" s="14"/>
      <c r="K71" s="14"/>
      <c r="L71" s="6" t="s">
        <v>20</v>
      </c>
      <c r="M71" s="79">
        <v>182</v>
      </c>
      <c r="N71" s="46"/>
      <c r="O71" s="79">
        <v>61</v>
      </c>
      <c r="P71" s="79">
        <v>71</v>
      </c>
      <c r="Q71">
        <f>O4</f>
        <v>33</v>
      </c>
      <c r="R71" s="52">
        <f>(M71*Q71)*1.18</f>
        <v>7087.08</v>
      </c>
      <c r="S71" s="53">
        <f>(O71*Q71)*1.18</f>
        <v>2375.3399999999997</v>
      </c>
      <c r="T71" s="54">
        <f>(P71*Q71)*1.18</f>
        <v>2764.74</v>
      </c>
      <c r="U71" s="55">
        <v>2000</v>
      </c>
      <c r="V71" s="55">
        <v>2000</v>
      </c>
      <c r="W71" s="55">
        <v>2000</v>
      </c>
      <c r="X71" s="56">
        <f>(R71+U71)*0.5</f>
        <v>4543.54</v>
      </c>
      <c r="Y71" s="56">
        <f>(S71+V71)*0.5</f>
        <v>2187.67</v>
      </c>
      <c r="Z71" s="56">
        <f>(T71+W71)*0.5</f>
        <v>2382.37</v>
      </c>
      <c r="AA71" s="58">
        <f aca="true" t="shared" si="25" ref="AA71:AA81">R71+U71+X71</f>
        <v>13630.619999999999</v>
      </c>
      <c r="AB71" s="58">
        <f aca="true" t="shared" si="26" ref="AB71:AB81">S71+V71+Y71</f>
        <v>6563.01</v>
      </c>
      <c r="AC71" s="58">
        <f aca="true" t="shared" si="27" ref="AC71:AC81">T71+W71+Z71</f>
        <v>7147.11</v>
      </c>
      <c r="AD71" s="59" t="s">
        <v>20</v>
      </c>
      <c r="AE71" s="78">
        <f>AA71+AB71+AC71</f>
        <v>27340.739999999998</v>
      </c>
      <c r="AG71" s="50"/>
    </row>
    <row r="72" spans="1:33" ht="12.75">
      <c r="A72" s="22" t="s">
        <v>3</v>
      </c>
      <c r="B72" s="94">
        <f>AA72</f>
        <v>17135.22</v>
      </c>
      <c r="C72" s="95"/>
      <c r="D72" s="87">
        <f>AB72</f>
        <v>7731.209999999999</v>
      </c>
      <c r="E72" s="88"/>
      <c r="F72" s="63">
        <f aca="true" t="shared" si="28" ref="F72:F81">AC72</f>
        <v>8140.079999999999</v>
      </c>
      <c r="L72" s="6" t="s">
        <v>21</v>
      </c>
      <c r="M72" s="79">
        <v>242</v>
      </c>
      <c r="N72" s="46"/>
      <c r="O72" s="79">
        <v>81</v>
      </c>
      <c r="P72" s="79">
        <v>88</v>
      </c>
      <c r="Q72">
        <f>O4</f>
        <v>33</v>
      </c>
      <c r="R72" s="52">
        <f aca="true" t="shared" si="29" ref="R72:R81">(M72*Q72)*1.18</f>
        <v>9423.48</v>
      </c>
      <c r="S72" s="53">
        <f aca="true" t="shared" si="30" ref="S72:S81">(O72*Q72)*1.18</f>
        <v>3154.14</v>
      </c>
      <c r="T72" s="54">
        <f aca="true" t="shared" si="31" ref="T72:T81">(P72*Q72)*1.18</f>
        <v>3426.72</v>
      </c>
      <c r="U72" s="55">
        <v>2000</v>
      </c>
      <c r="V72" s="55">
        <v>2000</v>
      </c>
      <c r="W72" s="55">
        <v>2000</v>
      </c>
      <c r="X72" s="56">
        <f aca="true" t="shared" si="32" ref="X72:X81">(R72+U72)*0.5</f>
        <v>5711.74</v>
      </c>
      <c r="Y72" s="56">
        <f aca="true" t="shared" si="33" ref="Y72:Y81">(S72+V72)*0.5</f>
        <v>2577.0699999999997</v>
      </c>
      <c r="Z72" s="56">
        <f aca="true" t="shared" si="34" ref="Z72:Z81">(T72+W72)*0.5</f>
        <v>2713.3599999999997</v>
      </c>
      <c r="AA72" s="58">
        <f t="shared" si="25"/>
        <v>17135.22</v>
      </c>
      <c r="AB72" s="58">
        <f t="shared" si="26"/>
        <v>7731.209999999999</v>
      </c>
      <c r="AC72" s="58">
        <f t="shared" si="27"/>
        <v>8140.079999999999</v>
      </c>
      <c r="AD72" s="59" t="s">
        <v>21</v>
      </c>
      <c r="AE72" s="78">
        <f aca="true" t="shared" si="35" ref="AE72:AE109">AA72+AB72+AC72</f>
        <v>33006.51</v>
      </c>
      <c r="AG72" s="50"/>
    </row>
    <row r="73" spans="1:33" ht="12.75">
      <c r="A73" s="22" t="s">
        <v>4</v>
      </c>
      <c r="B73" s="94">
        <f>AA73</f>
        <v>26170.109999999997</v>
      </c>
      <c r="C73" s="95"/>
      <c r="D73" s="87">
        <f aca="true" t="shared" si="36" ref="D73:D81">AB73</f>
        <v>9133.05</v>
      </c>
      <c r="E73" s="88"/>
      <c r="F73" s="63">
        <f t="shared" si="28"/>
        <v>11703.09</v>
      </c>
      <c r="L73" s="6" t="s">
        <v>22</v>
      </c>
      <c r="M73" s="79">
        <v>371</v>
      </c>
      <c r="N73" s="46"/>
      <c r="O73" s="79">
        <v>105</v>
      </c>
      <c r="P73" s="79">
        <v>149</v>
      </c>
      <c r="Q73">
        <f>O4</f>
        <v>33</v>
      </c>
      <c r="R73" s="52">
        <f t="shared" si="29"/>
        <v>14446.74</v>
      </c>
      <c r="S73" s="53">
        <f t="shared" si="30"/>
        <v>4088.7</v>
      </c>
      <c r="T73" s="54">
        <f t="shared" si="31"/>
        <v>5802.0599999999995</v>
      </c>
      <c r="U73" s="55">
        <v>3000</v>
      </c>
      <c r="V73" s="55">
        <v>2000</v>
      </c>
      <c r="W73" s="55">
        <v>2000</v>
      </c>
      <c r="X73" s="56">
        <f t="shared" si="32"/>
        <v>8723.369999999999</v>
      </c>
      <c r="Y73" s="56">
        <f t="shared" si="33"/>
        <v>3044.35</v>
      </c>
      <c r="Z73" s="56">
        <f t="shared" si="34"/>
        <v>3901.0299999999997</v>
      </c>
      <c r="AA73" s="58">
        <f t="shared" si="25"/>
        <v>26170.109999999997</v>
      </c>
      <c r="AB73" s="58">
        <f t="shared" si="26"/>
        <v>9133.05</v>
      </c>
      <c r="AC73" s="58">
        <f t="shared" si="27"/>
        <v>11703.09</v>
      </c>
      <c r="AD73" s="59" t="s">
        <v>22</v>
      </c>
      <c r="AE73" s="78">
        <f t="shared" si="35"/>
        <v>47006.25</v>
      </c>
      <c r="AG73" s="50"/>
    </row>
    <row r="74" spans="1:33" ht="12.75">
      <c r="A74" s="22" t="s">
        <v>5</v>
      </c>
      <c r="B74" s="94">
        <f aca="true" t="shared" si="37" ref="B74:B81">AA74</f>
        <v>35653.619999999995</v>
      </c>
      <c r="C74" s="95"/>
      <c r="D74" s="87">
        <f t="shared" si="36"/>
        <v>18908.61</v>
      </c>
      <c r="E74" s="88"/>
      <c r="F74" s="63">
        <f t="shared" si="28"/>
        <v>15791.789999999997</v>
      </c>
      <c r="L74" s="7" t="s">
        <v>23</v>
      </c>
      <c r="M74" s="79">
        <v>482</v>
      </c>
      <c r="N74" s="46"/>
      <c r="O74" s="79">
        <v>221</v>
      </c>
      <c r="P74" s="79">
        <v>219</v>
      </c>
      <c r="Q74">
        <f>O4</f>
        <v>33</v>
      </c>
      <c r="R74" s="52">
        <f t="shared" si="29"/>
        <v>18769.079999999998</v>
      </c>
      <c r="S74" s="53">
        <f t="shared" si="30"/>
        <v>8605.74</v>
      </c>
      <c r="T74" s="54">
        <f t="shared" si="31"/>
        <v>8527.859999999999</v>
      </c>
      <c r="U74" s="55">
        <v>5000</v>
      </c>
      <c r="V74" s="55">
        <v>4000</v>
      </c>
      <c r="W74" s="55">
        <v>2000</v>
      </c>
      <c r="X74" s="56">
        <f t="shared" si="32"/>
        <v>11884.539999999999</v>
      </c>
      <c r="Y74" s="56">
        <f t="shared" si="33"/>
        <v>6302.87</v>
      </c>
      <c r="Z74" s="56">
        <f t="shared" si="34"/>
        <v>5263.929999999999</v>
      </c>
      <c r="AA74" s="58">
        <f t="shared" si="25"/>
        <v>35653.619999999995</v>
      </c>
      <c r="AB74" s="58">
        <f t="shared" si="26"/>
        <v>18908.61</v>
      </c>
      <c r="AC74" s="58">
        <f t="shared" si="27"/>
        <v>15791.789999999997</v>
      </c>
      <c r="AD74" s="60" t="s">
        <v>23</v>
      </c>
      <c r="AE74" s="78">
        <f t="shared" si="35"/>
        <v>70354.01999999999</v>
      </c>
      <c r="AG74" s="50"/>
    </row>
    <row r="75" spans="1:33" ht="12.75">
      <c r="A75" s="22" t="s">
        <v>6</v>
      </c>
      <c r="B75" s="94">
        <f t="shared" si="37"/>
        <v>50120.63999999999</v>
      </c>
      <c r="C75" s="95"/>
      <c r="D75" s="87">
        <f t="shared" si="36"/>
        <v>26756.640000000003</v>
      </c>
      <c r="E75" s="88"/>
      <c r="F75" s="63">
        <f t="shared" si="28"/>
        <v>31387.260000000002</v>
      </c>
      <c r="L75" s="7" t="s">
        <v>24</v>
      </c>
      <c r="M75" s="79">
        <v>704</v>
      </c>
      <c r="N75" s="46"/>
      <c r="O75" s="79">
        <v>304</v>
      </c>
      <c r="P75" s="79">
        <v>486</v>
      </c>
      <c r="Q75">
        <f>O4</f>
        <v>33</v>
      </c>
      <c r="R75" s="52">
        <f t="shared" si="29"/>
        <v>27413.76</v>
      </c>
      <c r="S75" s="53">
        <f t="shared" si="30"/>
        <v>11837.76</v>
      </c>
      <c r="T75" s="54">
        <f t="shared" si="31"/>
        <v>18924.84</v>
      </c>
      <c r="U75" s="55">
        <v>6000</v>
      </c>
      <c r="V75" s="55">
        <v>6000</v>
      </c>
      <c r="W75" s="55">
        <v>2000</v>
      </c>
      <c r="X75" s="56">
        <f t="shared" si="32"/>
        <v>16706.879999999997</v>
      </c>
      <c r="Y75" s="56">
        <f t="shared" si="33"/>
        <v>8918.880000000001</v>
      </c>
      <c r="Z75" s="56">
        <f t="shared" si="34"/>
        <v>10462.42</v>
      </c>
      <c r="AA75" s="58">
        <f t="shared" si="25"/>
        <v>50120.63999999999</v>
      </c>
      <c r="AB75" s="58">
        <f t="shared" si="26"/>
        <v>26756.640000000003</v>
      </c>
      <c r="AC75" s="58">
        <f t="shared" si="27"/>
        <v>31387.260000000002</v>
      </c>
      <c r="AD75" s="60" t="s">
        <v>24</v>
      </c>
      <c r="AE75" s="78">
        <f t="shared" si="35"/>
        <v>108264.54000000001</v>
      </c>
      <c r="AG75" s="50"/>
    </row>
    <row r="76" spans="1:33" ht="12.75">
      <c r="A76" s="22" t="s">
        <v>7</v>
      </c>
      <c r="B76" s="94">
        <f t="shared" si="37"/>
        <v>120233.72999999998</v>
      </c>
      <c r="C76" s="95"/>
      <c r="D76" s="87">
        <f t="shared" si="36"/>
        <v>52807.5</v>
      </c>
      <c r="E76" s="88"/>
      <c r="F76" s="63">
        <f t="shared" si="28"/>
        <v>48073.86</v>
      </c>
      <c r="L76" s="7" t="s">
        <v>25</v>
      </c>
      <c r="M76" s="79">
        <v>1853</v>
      </c>
      <c r="N76" s="46"/>
      <c r="O76" s="79">
        <v>750</v>
      </c>
      <c r="P76" s="79">
        <v>746</v>
      </c>
      <c r="Q76">
        <f>O4</f>
        <v>33</v>
      </c>
      <c r="R76" s="52">
        <f t="shared" si="29"/>
        <v>72155.81999999999</v>
      </c>
      <c r="S76" s="53">
        <f t="shared" si="30"/>
        <v>29205</v>
      </c>
      <c r="T76" s="54">
        <f t="shared" si="31"/>
        <v>29049.239999999998</v>
      </c>
      <c r="U76" s="55">
        <v>8000</v>
      </c>
      <c r="V76" s="55">
        <v>6000</v>
      </c>
      <c r="W76" s="55">
        <v>3000</v>
      </c>
      <c r="X76" s="56">
        <f t="shared" si="32"/>
        <v>40077.909999999996</v>
      </c>
      <c r="Y76" s="56">
        <f t="shared" si="33"/>
        <v>17602.5</v>
      </c>
      <c r="Z76" s="56">
        <f t="shared" si="34"/>
        <v>16024.619999999999</v>
      </c>
      <c r="AA76" s="58">
        <f t="shared" si="25"/>
        <v>120233.72999999998</v>
      </c>
      <c r="AB76" s="58">
        <f t="shared" si="26"/>
        <v>52807.5</v>
      </c>
      <c r="AC76" s="58">
        <f t="shared" si="27"/>
        <v>48073.86</v>
      </c>
      <c r="AD76" s="60" t="s">
        <v>25</v>
      </c>
      <c r="AE76" s="78">
        <f t="shared" si="35"/>
        <v>221115.08999999997</v>
      </c>
      <c r="AG76" s="50"/>
    </row>
    <row r="77" spans="1:33" ht="12.75">
      <c r="A77" s="44" t="s">
        <v>8</v>
      </c>
      <c r="B77" s="94">
        <f t="shared" si="37"/>
        <v>217486.37999999998</v>
      </c>
      <c r="C77" s="95"/>
      <c r="D77" s="87">
        <f t="shared" si="36"/>
        <v>73330.5</v>
      </c>
      <c r="E77" s="88"/>
      <c r="F77" s="63">
        <f t="shared" si="28"/>
        <v>103682.60999999999</v>
      </c>
      <c r="L77" s="7" t="s">
        <v>26</v>
      </c>
      <c r="M77" s="79">
        <v>3518</v>
      </c>
      <c r="N77" s="46"/>
      <c r="O77" s="79">
        <v>1050</v>
      </c>
      <c r="P77" s="79">
        <v>1621</v>
      </c>
      <c r="Q77">
        <f>O4</f>
        <v>33</v>
      </c>
      <c r="R77" s="52">
        <f t="shared" si="29"/>
        <v>136990.91999999998</v>
      </c>
      <c r="S77" s="53">
        <f t="shared" si="30"/>
        <v>40887</v>
      </c>
      <c r="T77" s="54">
        <f t="shared" si="31"/>
        <v>63121.74</v>
      </c>
      <c r="U77" s="55">
        <v>8000</v>
      </c>
      <c r="V77" s="55">
        <v>8000</v>
      </c>
      <c r="W77" s="55">
        <v>6000</v>
      </c>
      <c r="X77" s="56">
        <f t="shared" si="32"/>
        <v>72495.45999999999</v>
      </c>
      <c r="Y77" s="56">
        <f t="shared" si="33"/>
        <v>24443.5</v>
      </c>
      <c r="Z77" s="56">
        <f t="shared" si="34"/>
        <v>34560.869999999995</v>
      </c>
      <c r="AA77" s="58">
        <f t="shared" si="25"/>
        <v>217486.37999999998</v>
      </c>
      <c r="AB77" s="58">
        <f t="shared" si="26"/>
        <v>73330.5</v>
      </c>
      <c r="AC77" s="58">
        <f t="shared" si="27"/>
        <v>103682.60999999999</v>
      </c>
      <c r="AD77" s="60" t="s">
        <v>26</v>
      </c>
      <c r="AE77" s="78">
        <f t="shared" si="35"/>
        <v>394499.49</v>
      </c>
      <c r="AG77" s="50"/>
    </row>
    <row r="78" spans="1:33" ht="12.75">
      <c r="A78" s="44" t="s">
        <v>9</v>
      </c>
      <c r="B78" s="94">
        <f t="shared" si="37"/>
        <v>327785.55</v>
      </c>
      <c r="C78" s="95"/>
      <c r="D78" s="87">
        <f t="shared" si="36"/>
        <v>140794.05</v>
      </c>
      <c r="E78" s="88"/>
      <c r="F78" s="63">
        <f t="shared" si="28"/>
        <v>258198.15000000002</v>
      </c>
      <c r="L78" s="7" t="s">
        <v>27</v>
      </c>
      <c r="M78" s="79">
        <v>5355</v>
      </c>
      <c r="N78" s="46"/>
      <c r="O78" s="79">
        <v>2205</v>
      </c>
      <c r="P78" s="79">
        <v>4215</v>
      </c>
      <c r="Q78">
        <f>O4</f>
        <v>33</v>
      </c>
      <c r="R78" s="52">
        <f t="shared" si="29"/>
        <v>208523.69999999998</v>
      </c>
      <c r="S78" s="53">
        <f t="shared" si="30"/>
        <v>85862.7</v>
      </c>
      <c r="T78" s="54">
        <f t="shared" si="31"/>
        <v>164132.1</v>
      </c>
      <c r="U78" s="55">
        <v>10000</v>
      </c>
      <c r="V78" s="55">
        <v>8000</v>
      </c>
      <c r="W78" s="55">
        <v>8000</v>
      </c>
      <c r="X78" s="56">
        <f t="shared" si="32"/>
        <v>109261.84999999999</v>
      </c>
      <c r="Y78" s="56">
        <f t="shared" si="33"/>
        <v>46931.35</v>
      </c>
      <c r="Z78" s="56">
        <f t="shared" si="34"/>
        <v>86066.05</v>
      </c>
      <c r="AA78" s="58">
        <f t="shared" si="25"/>
        <v>327785.55</v>
      </c>
      <c r="AB78" s="58">
        <f t="shared" si="26"/>
        <v>140794.05</v>
      </c>
      <c r="AC78" s="58">
        <f t="shared" si="27"/>
        <v>258198.15000000002</v>
      </c>
      <c r="AD78" s="60" t="s">
        <v>27</v>
      </c>
      <c r="AE78" s="78">
        <f t="shared" si="35"/>
        <v>726777.75</v>
      </c>
      <c r="AG78" s="50"/>
    </row>
    <row r="79" spans="1:33" ht="12.75">
      <c r="A79" s="22" t="s">
        <v>10</v>
      </c>
      <c r="B79" s="94">
        <f t="shared" si="37"/>
        <v>444313.5</v>
      </c>
      <c r="C79" s="95"/>
      <c r="D79" s="87">
        <f t="shared" si="36"/>
        <v>149927.09999999998</v>
      </c>
      <c r="E79" s="88"/>
      <c r="F79" s="63">
        <f t="shared" si="28"/>
        <v>390788.85</v>
      </c>
      <c r="L79" s="7" t="s">
        <v>28</v>
      </c>
      <c r="M79" s="79">
        <v>7350</v>
      </c>
      <c r="N79" s="46"/>
      <c r="O79" s="79">
        <v>2310</v>
      </c>
      <c r="P79" s="79">
        <v>6485</v>
      </c>
      <c r="Q79">
        <f>O4</f>
        <v>33</v>
      </c>
      <c r="R79" s="52">
        <f t="shared" si="29"/>
        <v>286209</v>
      </c>
      <c r="S79" s="53">
        <f t="shared" si="30"/>
        <v>89951.4</v>
      </c>
      <c r="T79" s="54">
        <f t="shared" si="31"/>
        <v>252525.9</v>
      </c>
      <c r="U79" s="55">
        <v>10000</v>
      </c>
      <c r="V79" s="55">
        <v>10000</v>
      </c>
      <c r="W79" s="55">
        <v>8000</v>
      </c>
      <c r="X79" s="56">
        <f t="shared" si="32"/>
        <v>148104.5</v>
      </c>
      <c r="Y79" s="56">
        <f t="shared" si="33"/>
        <v>49975.7</v>
      </c>
      <c r="Z79" s="56">
        <f t="shared" si="34"/>
        <v>130262.95</v>
      </c>
      <c r="AA79" s="58">
        <f t="shared" si="25"/>
        <v>444313.5</v>
      </c>
      <c r="AB79" s="58">
        <f t="shared" si="26"/>
        <v>149927.09999999998</v>
      </c>
      <c r="AC79" s="58">
        <f t="shared" si="27"/>
        <v>390788.85</v>
      </c>
      <c r="AD79" s="60" t="s">
        <v>28</v>
      </c>
      <c r="AE79" s="78">
        <f t="shared" si="35"/>
        <v>985029.45</v>
      </c>
      <c r="AG79" s="50"/>
    </row>
    <row r="80" spans="1:33" ht="12.75">
      <c r="A80" s="22" t="s">
        <v>11</v>
      </c>
      <c r="B80" s="94">
        <f t="shared" si="37"/>
        <v>652837.2</v>
      </c>
      <c r="C80" s="95"/>
      <c r="D80" s="87">
        <f t="shared" si="36"/>
        <v>192858.44999999998</v>
      </c>
      <c r="E80" s="88"/>
      <c r="F80" s="63">
        <f t="shared" si="28"/>
        <v>413648.25</v>
      </c>
      <c r="L80" s="7" t="s">
        <v>29</v>
      </c>
      <c r="M80" s="79">
        <v>10920</v>
      </c>
      <c r="N80" s="46"/>
      <c r="O80" s="79">
        <v>3045</v>
      </c>
      <c r="P80" s="79">
        <v>6825</v>
      </c>
      <c r="Q80">
        <f>O4</f>
        <v>33</v>
      </c>
      <c r="R80" s="52">
        <f t="shared" si="29"/>
        <v>425224.8</v>
      </c>
      <c r="S80" s="53">
        <f t="shared" si="30"/>
        <v>118572.29999999999</v>
      </c>
      <c r="T80" s="54">
        <f t="shared" si="31"/>
        <v>265765.5</v>
      </c>
      <c r="U80" s="55">
        <v>10000</v>
      </c>
      <c r="V80" s="55">
        <v>10000</v>
      </c>
      <c r="W80" s="55">
        <v>10000</v>
      </c>
      <c r="X80" s="56">
        <f t="shared" si="32"/>
        <v>217612.4</v>
      </c>
      <c r="Y80" s="56">
        <f t="shared" si="33"/>
        <v>64286.149999999994</v>
      </c>
      <c r="Z80" s="56">
        <f t="shared" si="34"/>
        <v>137882.75</v>
      </c>
      <c r="AA80" s="58">
        <f t="shared" si="25"/>
        <v>652837.2</v>
      </c>
      <c r="AB80" s="58">
        <f t="shared" si="26"/>
        <v>192858.44999999998</v>
      </c>
      <c r="AC80" s="58">
        <f t="shared" si="27"/>
        <v>413648.25</v>
      </c>
      <c r="AD80" s="60" t="s">
        <v>29</v>
      </c>
      <c r="AE80" s="78">
        <f t="shared" si="35"/>
        <v>1259343.9</v>
      </c>
      <c r="AG80" s="50"/>
    </row>
    <row r="81" spans="1:33" ht="12.75">
      <c r="A81" s="22" t="s">
        <v>12</v>
      </c>
      <c r="B81" s="94">
        <f t="shared" si="37"/>
        <v>905168.3999999999</v>
      </c>
      <c r="C81" s="95"/>
      <c r="D81" s="87">
        <f t="shared" si="36"/>
        <v>287249.01</v>
      </c>
      <c r="E81" s="88"/>
      <c r="F81" s="63">
        <f t="shared" si="28"/>
        <v>516917.13</v>
      </c>
      <c r="L81" s="7" t="s">
        <v>30</v>
      </c>
      <c r="M81" s="79">
        <v>15240</v>
      </c>
      <c r="N81" s="46"/>
      <c r="O81" s="79">
        <v>4661</v>
      </c>
      <c r="P81" s="79">
        <v>8593</v>
      </c>
      <c r="Q81">
        <f>O4</f>
        <v>33</v>
      </c>
      <c r="R81" s="52">
        <f t="shared" si="29"/>
        <v>593445.6</v>
      </c>
      <c r="S81" s="53">
        <f t="shared" si="30"/>
        <v>181499.34</v>
      </c>
      <c r="T81" s="54">
        <f t="shared" si="31"/>
        <v>334611.42</v>
      </c>
      <c r="U81" s="55">
        <v>10000</v>
      </c>
      <c r="V81" s="55">
        <v>10000</v>
      </c>
      <c r="W81" s="55">
        <v>10000</v>
      </c>
      <c r="X81" s="56">
        <f t="shared" si="32"/>
        <v>301722.8</v>
      </c>
      <c r="Y81" s="56">
        <f t="shared" si="33"/>
        <v>95749.67</v>
      </c>
      <c r="Z81" s="56">
        <f t="shared" si="34"/>
        <v>172305.71</v>
      </c>
      <c r="AA81" s="58">
        <f t="shared" si="25"/>
        <v>905168.3999999999</v>
      </c>
      <c r="AB81" s="58">
        <f t="shared" si="26"/>
        <v>287249.01</v>
      </c>
      <c r="AC81" s="58">
        <f t="shared" si="27"/>
        <v>516917.13</v>
      </c>
      <c r="AD81" s="60" t="s">
        <v>30</v>
      </c>
      <c r="AE81" s="78">
        <f t="shared" si="35"/>
        <v>1709334.54</v>
      </c>
      <c r="AG81" s="50"/>
    </row>
    <row r="82" spans="1:31" ht="12.75">
      <c r="A82" s="15"/>
      <c r="N82" s="46"/>
      <c r="AE82" s="78"/>
    </row>
    <row r="83" spans="1:31" ht="12.75">
      <c r="A83" s="15"/>
      <c r="N83" s="46"/>
      <c r="AE83" s="78"/>
    </row>
    <row r="84" spans="1:31" ht="12.75">
      <c r="A84" s="92" t="s">
        <v>39</v>
      </c>
      <c r="B84" s="92"/>
      <c r="C84" s="92"/>
      <c r="D84" s="92"/>
      <c r="E84" s="92"/>
      <c r="F84" s="92"/>
      <c r="N84" s="46"/>
      <c r="R84" s="84" t="s">
        <v>87</v>
      </c>
      <c r="S84" s="84"/>
      <c r="T84" s="84"/>
      <c r="AE84" s="78"/>
    </row>
    <row r="85" spans="1:31" ht="12.75">
      <c r="A85" s="90" t="s">
        <v>1</v>
      </c>
      <c r="B85" s="92" t="s">
        <v>16</v>
      </c>
      <c r="C85" s="92"/>
      <c r="D85" s="92"/>
      <c r="E85" s="92"/>
      <c r="F85" s="92"/>
      <c r="N85" s="46"/>
      <c r="Q85" s="48" t="s">
        <v>86</v>
      </c>
      <c r="R85" s="51" t="s">
        <v>90</v>
      </c>
      <c r="S85" s="51" t="s">
        <v>90</v>
      </c>
      <c r="T85" s="51" t="s">
        <v>90</v>
      </c>
      <c r="U85" s="83" t="s">
        <v>91</v>
      </c>
      <c r="V85" s="83"/>
      <c r="W85" s="83"/>
      <c r="X85" s="83" t="s">
        <v>106</v>
      </c>
      <c r="Y85" s="83"/>
      <c r="Z85" s="83"/>
      <c r="AA85" s="83" t="s">
        <v>93</v>
      </c>
      <c r="AB85" s="83"/>
      <c r="AC85" s="83"/>
      <c r="AE85" s="78"/>
    </row>
    <row r="86" spans="1:31" ht="12.75">
      <c r="A86" s="91"/>
      <c r="B86" s="92" t="s">
        <v>78</v>
      </c>
      <c r="C86" s="92"/>
      <c r="D86" s="93" t="s">
        <v>79</v>
      </c>
      <c r="E86" s="93"/>
      <c r="F86" s="61" t="s">
        <v>80</v>
      </c>
      <c r="M86" s="45" t="s">
        <v>101</v>
      </c>
      <c r="N86" s="46"/>
      <c r="O86" s="45" t="s">
        <v>102</v>
      </c>
      <c r="P86" s="45" t="s">
        <v>103</v>
      </c>
      <c r="Q86" s="45" t="s">
        <v>81</v>
      </c>
      <c r="R86" s="45" t="s">
        <v>83</v>
      </c>
      <c r="S86" s="45" t="s">
        <v>84</v>
      </c>
      <c r="T86" s="45" t="s">
        <v>85</v>
      </c>
      <c r="U86" s="45" t="s">
        <v>83</v>
      </c>
      <c r="V86" s="45" t="s">
        <v>84</v>
      </c>
      <c r="W86" s="45" t="s">
        <v>85</v>
      </c>
      <c r="X86" s="45" t="s">
        <v>83</v>
      </c>
      <c r="Y86" s="45" t="s">
        <v>84</v>
      </c>
      <c r="Z86" s="45" t="s">
        <v>85</v>
      </c>
      <c r="AA86" s="45" t="s">
        <v>83</v>
      </c>
      <c r="AB86" s="45" t="s">
        <v>84</v>
      </c>
      <c r="AC86" s="45" t="s">
        <v>85</v>
      </c>
      <c r="AE86" s="78"/>
    </row>
    <row r="87" spans="1:31" ht="12.75" customHeight="1">
      <c r="A87" s="22" t="s">
        <v>2</v>
      </c>
      <c r="B87" s="85">
        <f>AA87</f>
        <v>9256.413999999999</v>
      </c>
      <c r="C87" s="86"/>
      <c r="D87" s="87">
        <f>AB87</f>
        <v>5997.136</v>
      </c>
      <c r="E87" s="88"/>
      <c r="F87" s="63">
        <f>AC87</f>
        <v>8954.629</v>
      </c>
      <c r="G87" s="16"/>
      <c r="H87" s="16"/>
      <c r="I87" s="16"/>
      <c r="J87" s="16"/>
      <c r="K87" s="16"/>
      <c r="L87" s="6" t="s">
        <v>20</v>
      </c>
      <c r="M87" s="79">
        <v>102</v>
      </c>
      <c r="N87" s="46"/>
      <c r="O87" s="79">
        <v>48</v>
      </c>
      <c r="P87" s="79">
        <v>97</v>
      </c>
      <c r="Q87">
        <f>O4</f>
        <v>33</v>
      </c>
      <c r="R87" s="52">
        <f>(M87*Q87)*1.18</f>
        <v>3971.8799999999997</v>
      </c>
      <c r="S87" s="53">
        <f>(O87*Q87)*1.18</f>
        <v>1869.12</v>
      </c>
      <c r="T87" s="54">
        <f>(P87*Q87)*1.18</f>
        <v>3777.18</v>
      </c>
      <c r="U87" s="55">
        <v>2000</v>
      </c>
      <c r="V87" s="55">
        <v>2000</v>
      </c>
      <c r="W87" s="55">
        <v>2000</v>
      </c>
      <c r="X87" s="56">
        <f>(R87+U87)*0.55</f>
        <v>3284.5339999999997</v>
      </c>
      <c r="Y87" s="56">
        <f>(S87+V87)*0.55</f>
        <v>2128.016</v>
      </c>
      <c r="Z87" s="56">
        <f>(T87+W87)*0.55</f>
        <v>3177.4490000000005</v>
      </c>
      <c r="AA87" s="58">
        <f aca="true" t="shared" si="38" ref="AA87:AA97">R87+U87+X87</f>
        <v>9256.413999999999</v>
      </c>
      <c r="AB87" s="58">
        <f aca="true" t="shared" si="39" ref="AB87:AB97">S87+V87+Y87</f>
        <v>5997.136</v>
      </c>
      <c r="AC87" s="58">
        <f aca="true" t="shared" si="40" ref="AC87:AC97">T87+W87+Z87</f>
        <v>8954.629</v>
      </c>
      <c r="AD87" s="59" t="s">
        <v>20</v>
      </c>
      <c r="AE87" s="78">
        <f t="shared" si="35"/>
        <v>24208.179</v>
      </c>
    </row>
    <row r="88" spans="1:31" ht="12.75">
      <c r="A88" s="22" t="s">
        <v>3</v>
      </c>
      <c r="B88" s="85">
        <f aca="true" t="shared" si="41" ref="B88:B97">AA88</f>
        <v>13722.831999999999</v>
      </c>
      <c r="C88" s="86"/>
      <c r="D88" s="87">
        <f aca="true" t="shared" si="42" ref="D88:D97">AB88</f>
        <v>7204.276</v>
      </c>
      <c r="E88" s="88"/>
      <c r="F88" s="63">
        <f aca="true" t="shared" si="43" ref="F88:F97">AC88</f>
        <v>8954.629</v>
      </c>
      <c r="G88" s="16"/>
      <c r="H88" s="16"/>
      <c r="I88" s="16"/>
      <c r="J88" s="16"/>
      <c r="K88" s="16"/>
      <c r="L88" s="6" t="s">
        <v>21</v>
      </c>
      <c r="M88" s="79">
        <v>176</v>
      </c>
      <c r="N88" s="46"/>
      <c r="O88" s="79">
        <v>68</v>
      </c>
      <c r="P88" s="79">
        <v>97</v>
      </c>
      <c r="Q88">
        <f>O4</f>
        <v>33</v>
      </c>
      <c r="R88" s="52">
        <f aca="true" t="shared" si="44" ref="R88:R97">(M88*Q88)*1.18</f>
        <v>6853.44</v>
      </c>
      <c r="S88" s="53">
        <f aca="true" t="shared" si="45" ref="S88:S97">(O88*Q88)*1.18</f>
        <v>2647.92</v>
      </c>
      <c r="T88" s="54">
        <f aca="true" t="shared" si="46" ref="T88:T97">(P88*Q88)*1.18</f>
        <v>3777.18</v>
      </c>
      <c r="U88" s="55">
        <v>2000</v>
      </c>
      <c r="V88" s="55">
        <v>2000</v>
      </c>
      <c r="W88" s="55">
        <v>2000</v>
      </c>
      <c r="X88" s="56">
        <f aca="true" t="shared" si="47" ref="X88:X97">(R88+U88)*0.55</f>
        <v>4869.392</v>
      </c>
      <c r="Y88" s="56">
        <f aca="true" t="shared" si="48" ref="Y88:Y97">(S88+V88)*0.55</f>
        <v>2556.356</v>
      </c>
      <c r="Z88" s="56">
        <f aca="true" t="shared" si="49" ref="Z88:Z97">(T88+W88)*0.55</f>
        <v>3177.4490000000005</v>
      </c>
      <c r="AA88" s="58">
        <f t="shared" si="38"/>
        <v>13722.831999999999</v>
      </c>
      <c r="AB88" s="58">
        <f t="shared" si="39"/>
        <v>7204.276</v>
      </c>
      <c r="AC88" s="58">
        <f t="shared" si="40"/>
        <v>8954.629</v>
      </c>
      <c r="AD88" s="59" t="s">
        <v>21</v>
      </c>
      <c r="AE88" s="78">
        <f t="shared" si="35"/>
        <v>29881.737</v>
      </c>
    </row>
    <row r="89" spans="1:31" ht="12.75">
      <c r="A89" s="22" t="s">
        <v>4</v>
      </c>
      <c r="B89" s="85">
        <f t="shared" si="41"/>
        <v>20886.033</v>
      </c>
      <c r="C89" s="86"/>
      <c r="D89" s="87">
        <f t="shared" si="42"/>
        <v>8351.059</v>
      </c>
      <c r="E89" s="88"/>
      <c r="F89" s="63">
        <f t="shared" si="43"/>
        <v>11912.122</v>
      </c>
      <c r="G89" s="16"/>
      <c r="H89" s="16"/>
      <c r="I89" s="16"/>
      <c r="J89" s="16"/>
      <c r="K89" s="16"/>
      <c r="L89" s="6" t="s">
        <v>22</v>
      </c>
      <c r="M89" s="79">
        <v>269</v>
      </c>
      <c r="N89" s="46"/>
      <c r="O89" s="79">
        <v>87</v>
      </c>
      <c r="P89" s="79">
        <v>146</v>
      </c>
      <c r="Q89">
        <f>O4</f>
        <v>33</v>
      </c>
      <c r="R89" s="52">
        <f t="shared" si="44"/>
        <v>10474.859999999999</v>
      </c>
      <c r="S89" s="53">
        <f t="shared" si="45"/>
        <v>3387.7799999999997</v>
      </c>
      <c r="T89" s="54">
        <f t="shared" si="46"/>
        <v>5685.24</v>
      </c>
      <c r="U89" s="55">
        <v>3000</v>
      </c>
      <c r="V89" s="55">
        <v>2000</v>
      </c>
      <c r="W89" s="55">
        <v>2000</v>
      </c>
      <c r="X89" s="56">
        <f t="shared" si="47"/>
        <v>7411.173</v>
      </c>
      <c r="Y89" s="56">
        <f t="shared" si="48"/>
        <v>2963.279</v>
      </c>
      <c r="Z89" s="56">
        <f t="shared" si="49"/>
        <v>4226.8820000000005</v>
      </c>
      <c r="AA89" s="58">
        <f t="shared" si="38"/>
        <v>20886.033</v>
      </c>
      <c r="AB89" s="58">
        <f t="shared" si="39"/>
        <v>8351.059</v>
      </c>
      <c r="AC89" s="58">
        <f t="shared" si="40"/>
        <v>11912.122</v>
      </c>
      <c r="AD89" s="59" t="s">
        <v>22</v>
      </c>
      <c r="AE89" s="78">
        <f t="shared" si="35"/>
        <v>41149.21399999999</v>
      </c>
    </row>
    <row r="90" spans="1:31" ht="12.75">
      <c r="A90" s="22" t="s">
        <v>5</v>
      </c>
      <c r="B90" s="85">
        <f t="shared" si="41"/>
        <v>25895.663999999997</v>
      </c>
      <c r="C90" s="86"/>
      <c r="D90" s="87">
        <f t="shared" si="42"/>
        <v>19427.824</v>
      </c>
      <c r="E90" s="88"/>
      <c r="F90" s="63">
        <f t="shared" si="43"/>
        <v>15835.327000000001</v>
      </c>
      <c r="G90" s="16"/>
      <c r="H90" s="16"/>
      <c r="I90" s="16"/>
      <c r="J90" s="16"/>
      <c r="K90" s="16"/>
      <c r="L90" s="7" t="s">
        <v>23</v>
      </c>
      <c r="M90" s="79">
        <v>352</v>
      </c>
      <c r="N90" s="46"/>
      <c r="O90" s="79">
        <v>232</v>
      </c>
      <c r="P90" s="79">
        <v>211</v>
      </c>
      <c r="Q90">
        <f>O4</f>
        <v>33</v>
      </c>
      <c r="R90" s="52">
        <f t="shared" si="44"/>
        <v>13706.88</v>
      </c>
      <c r="S90" s="53">
        <f t="shared" si="45"/>
        <v>9034.08</v>
      </c>
      <c r="T90" s="54">
        <f t="shared" si="46"/>
        <v>8216.34</v>
      </c>
      <c r="U90" s="55">
        <v>3000</v>
      </c>
      <c r="V90" s="55">
        <v>3500</v>
      </c>
      <c r="W90" s="55">
        <v>2000</v>
      </c>
      <c r="X90" s="56">
        <f t="shared" si="47"/>
        <v>9188.784</v>
      </c>
      <c r="Y90" s="56">
        <f t="shared" si="48"/>
        <v>6893.744000000001</v>
      </c>
      <c r="Z90" s="56">
        <f t="shared" si="49"/>
        <v>5618.987</v>
      </c>
      <c r="AA90" s="58">
        <f t="shared" si="38"/>
        <v>25895.663999999997</v>
      </c>
      <c r="AB90" s="58">
        <f t="shared" si="39"/>
        <v>19427.824</v>
      </c>
      <c r="AC90" s="58">
        <f t="shared" si="40"/>
        <v>15835.327000000001</v>
      </c>
      <c r="AD90" s="60" t="s">
        <v>23</v>
      </c>
      <c r="AE90" s="78">
        <f t="shared" si="35"/>
        <v>61158.815</v>
      </c>
    </row>
    <row r="91" spans="1:31" ht="12.75">
      <c r="A91" s="22" t="s">
        <v>6</v>
      </c>
      <c r="B91" s="85">
        <f t="shared" si="41"/>
        <v>39294.918</v>
      </c>
      <c r="C91" s="86"/>
      <c r="D91" s="87">
        <f t="shared" si="42"/>
        <v>21721.39</v>
      </c>
      <c r="E91" s="88"/>
      <c r="F91" s="63">
        <f t="shared" si="43"/>
        <v>25613.161</v>
      </c>
      <c r="G91" s="16"/>
      <c r="H91" s="16"/>
      <c r="I91" s="16"/>
      <c r="J91" s="16"/>
      <c r="K91" s="16"/>
      <c r="L91" s="7" t="s">
        <v>24</v>
      </c>
      <c r="M91" s="79">
        <v>574</v>
      </c>
      <c r="N91" s="46"/>
      <c r="O91" s="79">
        <v>270</v>
      </c>
      <c r="P91" s="79">
        <v>373</v>
      </c>
      <c r="Q91">
        <f>O4</f>
        <v>33</v>
      </c>
      <c r="R91" s="52">
        <f t="shared" si="44"/>
        <v>22351.559999999998</v>
      </c>
      <c r="S91" s="53">
        <f t="shared" si="45"/>
        <v>10513.8</v>
      </c>
      <c r="T91" s="54">
        <f t="shared" si="46"/>
        <v>14524.619999999999</v>
      </c>
      <c r="U91" s="55">
        <v>3000</v>
      </c>
      <c r="V91" s="55">
        <v>3500</v>
      </c>
      <c r="W91" s="55">
        <v>2000</v>
      </c>
      <c r="X91" s="56">
        <f t="shared" si="47"/>
        <v>13943.358</v>
      </c>
      <c r="Y91" s="56">
        <f t="shared" si="48"/>
        <v>7707.59</v>
      </c>
      <c r="Z91" s="56">
        <f t="shared" si="49"/>
        <v>9088.541000000001</v>
      </c>
      <c r="AA91" s="58">
        <f t="shared" si="38"/>
        <v>39294.918</v>
      </c>
      <c r="AB91" s="58">
        <f t="shared" si="39"/>
        <v>21721.39</v>
      </c>
      <c r="AC91" s="58">
        <f t="shared" si="40"/>
        <v>25613.161</v>
      </c>
      <c r="AD91" s="60" t="s">
        <v>24</v>
      </c>
      <c r="AE91" s="78">
        <f t="shared" si="35"/>
        <v>86629.469</v>
      </c>
    </row>
    <row r="92" spans="1:31" ht="12.75">
      <c r="A92" s="22" t="s">
        <v>7</v>
      </c>
      <c r="B92" s="85">
        <f t="shared" si="41"/>
        <v>94874.074</v>
      </c>
      <c r="C92" s="86"/>
      <c r="D92" s="87">
        <f t="shared" si="42"/>
        <v>47484.187999999995</v>
      </c>
      <c r="E92" s="88"/>
      <c r="F92" s="63">
        <f t="shared" si="43"/>
        <v>45209.904</v>
      </c>
      <c r="L92" s="7" t="s">
        <v>25</v>
      </c>
      <c r="M92" s="79">
        <v>1482</v>
      </c>
      <c r="N92" s="46"/>
      <c r="O92" s="79">
        <v>684</v>
      </c>
      <c r="P92" s="79">
        <v>672</v>
      </c>
      <c r="Q92">
        <f>O4</f>
        <v>33</v>
      </c>
      <c r="R92" s="52">
        <f t="shared" si="44"/>
        <v>57709.079999999994</v>
      </c>
      <c r="S92" s="53">
        <f t="shared" si="45"/>
        <v>26634.96</v>
      </c>
      <c r="T92" s="54">
        <f t="shared" si="46"/>
        <v>26167.68</v>
      </c>
      <c r="U92" s="55">
        <v>3500</v>
      </c>
      <c r="V92" s="55">
        <v>4000</v>
      </c>
      <c r="W92" s="55">
        <v>3000</v>
      </c>
      <c r="X92" s="56">
        <f t="shared" si="47"/>
        <v>33664.994</v>
      </c>
      <c r="Y92" s="56">
        <f t="shared" si="48"/>
        <v>16849.228</v>
      </c>
      <c r="Z92" s="56">
        <f t="shared" si="49"/>
        <v>16042.224000000002</v>
      </c>
      <c r="AA92" s="58">
        <f t="shared" si="38"/>
        <v>94874.074</v>
      </c>
      <c r="AB92" s="58">
        <f t="shared" si="39"/>
        <v>47484.187999999995</v>
      </c>
      <c r="AC92" s="58">
        <f t="shared" si="40"/>
        <v>45209.904</v>
      </c>
      <c r="AD92" s="60" t="s">
        <v>25</v>
      </c>
      <c r="AE92" s="78">
        <f t="shared" si="35"/>
        <v>187568.166</v>
      </c>
    </row>
    <row r="93" spans="1:31" ht="12.75">
      <c r="A93" s="44" t="s">
        <v>8</v>
      </c>
      <c r="B93" s="85">
        <f t="shared" si="41"/>
        <v>162766.05800000002</v>
      </c>
      <c r="C93" s="86"/>
      <c r="D93" s="87">
        <f t="shared" si="42"/>
        <v>48923.115000000005</v>
      </c>
      <c r="E93" s="88"/>
      <c r="F93" s="63">
        <f t="shared" si="43"/>
        <v>62935.58</v>
      </c>
      <c r="L93" s="7" t="s">
        <v>26</v>
      </c>
      <c r="M93" s="79">
        <v>2594</v>
      </c>
      <c r="N93" s="46"/>
      <c r="O93" s="79">
        <v>695</v>
      </c>
      <c r="P93" s="79">
        <v>940</v>
      </c>
      <c r="Q93">
        <f>O4</f>
        <v>33</v>
      </c>
      <c r="R93" s="52">
        <f t="shared" si="44"/>
        <v>101010.36</v>
      </c>
      <c r="S93" s="53">
        <f t="shared" si="45"/>
        <v>27063.3</v>
      </c>
      <c r="T93" s="54">
        <f t="shared" si="46"/>
        <v>36603.6</v>
      </c>
      <c r="U93" s="55">
        <v>4000</v>
      </c>
      <c r="V93" s="55">
        <v>4500</v>
      </c>
      <c r="W93" s="55">
        <v>4000</v>
      </c>
      <c r="X93" s="56">
        <f t="shared" si="47"/>
        <v>57755.698000000004</v>
      </c>
      <c r="Y93" s="56">
        <f t="shared" si="48"/>
        <v>17359.815000000002</v>
      </c>
      <c r="Z93" s="56">
        <f t="shared" si="49"/>
        <v>22331.98</v>
      </c>
      <c r="AA93" s="58">
        <f t="shared" si="38"/>
        <v>162766.05800000002</v>
      </c>
      <c r="AB93" s="58">
        <f t="shared" si="39"/>
        <v>48923.115000000005</v>
      </c>
      <c r="AC93" s="58">
        <f t="shared" si="40"/>
        <v>62935.58</v>
      </c>
      <c r="AD93" s="60" t="s">
        <v>26</v>
      </c>
      <c r="AE93" s="78">
        <f t="shared" si="35"/>
        <v>274624.753</v>
      </c>
    </row>
    <row r="94" spans="1:31" ht="12.75">
      <c r="A94" s="44" t="s">
        <v>9</v>
      </c>
      <c r="B94" s="85">
        <f t="shared" si="41"/>
        <v>307070.004</v>
      </c>
      <c r="C94" s="86"/>
      <c r="D94" s="87">
        <f t="shared" si="42"/>
        <v>115719.032</v>
      </c>
      <c r="E94" s="88"/>
      <c r="F94" s="63">
        <f t="shared" si="43"/>
        <v>231271.25299999997</v>
      </c>
      <c r="L94" s="7" t="s">
        <v>27</v>
      </c>
      <c r="M94" s="79">
        <v>4972</v>
      </c>
      <c r="N94" s="46"/>
      <c r="O94" s="79">
        <v>1776</v>
      </c>
      <c r="P94" s="79">
        <v>3729</v>
      </c>
      <c r="Q94">
        <f>O4</f>
        <v>33</v>
      </c>
      <c r="R94" s="52">
        <f t="shared" si="44"/>
        <v>193609.68</v>
      </c>
      <c r="S94" s="53">
        <f t="shared" si="45"/>
        <v>69157.44</v>
      </c>
      <c r="T94" s="54">
        <f t="shared" si="46"/>
        <v>145207.25999999998</v>
      </c>
      <c r="U94" s="55">
        <v>4500</v>
      </c>
      <c r="V94" s="55">
        <v>5500</v>
      </c>
      <c r="W94" s="55">
        <v>4000</v>
      </c>
      <c r="X94" s="56">
        <f t="shared" si="47"/>
        <v>108960.32400000001</v>
      </c>
      <c r="Y94" s="56">
        <f t="shared" si="48"/>
        <v>41061.592000000004</v>
      </c>
      <c r="Z94" s="56">
        <f t="shared" si="49"/>
        <v>82063.993</v>
      </c>
      <c r="AA94" s="58">
        <f t="shared" si="38"/>
        <v>307070.004</v>
      </c>
      <c r="AB94" s="58">
        <f t="shared" si="39"/>
        <v>115719.032</v>
      </c>
      <c r="AC94" s="58">
        <f t="shared" si="40"/>
        <v>231271.25299999997</v>
      </c>
      <c r="AD94" s="60" t="s">
        <v>27</v>
      </c>
      <c r="AE94" s="78">
        <f t="shared" si="35"/>
        <v>654060.289</v>
      </c>
    </row>
    <row r="95" spans="1:31" ht="12.75">
      <c r="A95" s="22" t="s">
        <v>10</v>
      </c>
      <c r="B95" s="85">
        <f t="shared" si="41"/>
        <v>418911.525</v>
      </c>
      <c r="C95" s="86"/>
      <c r="D95" s="87">
        <f t="shared" si="42"/>
        <v>144118.256</v>
      </c>
      <c r="E95" s="88"/>
      <c r="F95" s="63">
        <f t="shared" si="43"/>
        <v>350275.975</v>
      </c>
      <c r="L95" s="7" t="s">
        <v>28</v>
      </c>
      <c r="M95" s="79">
        <v>6825</v>
      </c>
      <c r="N95" s="46"/>
      <c r="O95" s="79">
        <v>2208</v>
      </c>
      <c r="P95" s="79">
        <v>5675</v>
      </c>
      <c r="Q95">
        <f>O4</f>
        <v>33</v>
      </c>
      <c r="R95" s="52">
        <f t="shared" si="44"/>
        <v>265765.5</v>
      </c>
      <c r="S95" s="53">
        <f t="shared" si="45"/>
        <v>85979.51999999999</v>
      </c>
      <c r="T95" s="54">
        <f t="shared" si="46"/>
        <v>220984.5</v>
      </c>
      <c r="U95" s="55">
        <v>4500</v>
      </c>
      <c r="V95" s="55">
        <v>7000</v>
      </c>
      <c r="W95" s="55">
        <v>5000</v>
      </c>
      <c r="X95" s="56">
        <f t="shared" si="47"/>
        <v>148646.02500000002</v>
      </c>
      <c r="Y95" s="56">
        <f t="shared" si="48"/>
        <v>51138.736</v>
      </c>
      <c r="Z95" s="56">
        <f t="shared" si="49"/>
        <v>124291.475</v>
      </c>
      <c r="AA95" s="58">
        <f t="shared" si="38"/>
        <v>418911.525</v>
      </c>
      <c r="AB95" s="58">
        <f t="shared" si="39"/>
        <v>144118.256</v>
      </c>
      <c r="AC95" s="58">
        <f t="shared" si="40"/>
        <v>350275.975</v>
      </c>
      <c r="AD95" s="60" t="s">
        <v>28</v>
      </c>
      <c r="AE95" s="78">
        <f t="shared" si="35"/>
        <v>913305.7559999999</v>
      </c>
    </row>
    <row r="96" spans="1:31" ht="12.75">
      <c r="A96" s="22" t="s">
        <v>11</v>
      </c>
      <c r="B96" s="85">
        <f t="shared" si="41"/>
        <v>581503.642</v>
      </c>
      <c r="C96" s="86"/>
      <c r="D96" s="87">
        <f t="shared" si="42"/>
        <v>166189.636</v>
      </c>
      <c r="E96" s="88"/>
      <c r="F96" s="63">
        <f t="shared" si="43"/>
        <v>380384.477</v>
      </c>
      <c r="L96" s="7" t="s">
        <v>29</v>
      </c>
      <c r="M96" s="79">
        <v>9506</v>
      </c>
      <c r="N96" s="46"/>
      <c r="O96" s="79">
        <v>2548</v>
      </c>
      <c r="P96" s="79">
        <v>6161</v>
      </c>
      <c r="Q96">
        <f>O4</f>
        <v>33</v>
      </c>
      <c r="R96" s="52">
        <f t="shared" si="44"/>
        <v>370163.63999999996</v>
      </c>
      <c r="S96" s="53">
        <f t="shared" si="45"/>
        <v>99219.12</v>
      </c>
      <c r="T96" s="54">
        <f t="shared" si="46"/>
        <v>239909.34</v>
      </c>
      <c r="U96" s="55">
        <v>5000</v>
      </c>
      <c r="V96" s="55">
        <v>8000</v>
      </c>
      <c r="W96" s="55">
        <v>5500</v>
      </c>
      <c r="X96" s="56">
        <f t="shared" si="47"/>
        <v>206340.00199999998</v>
      </c>
      <c r="Y96" s="56">
        <f t="shared" si="48"/>
        <v>58970.516</v>
      </c>
      <c r="Z96" s="56">
        <f t="shared" si="49"/>
        <v>134975.13700000002</v>
      </c>
      <c r="AA96" s="58">
        <f t="shared" si="38"/>
        <v>581503.642</v>
      </c>
      <c r="AB96" s="58">
        <f t="shared" si="39"/>
        <v>166189.636</v>
      </c>
      <c r="AC96" s="58">
        <f t="shared" si="40"/>
        <v>380384.477</v>
      </c>
      <c r="AD96" s="60" t="s">
        <v>29</v>
      </c>
      <c r="AE96" s="78">
        <f t="shared" si="35"/>
        <v>1128077.755</v>
      </c>
    </row>
    <row r="97" spans="1:31" ht="12.75">
      <c r="A97" s="22" t="s">
        <v>12</v>
      </c>
      <c r="B97" s="85">
        <f t="shared" si="41"/>
        <v>864860.4750000001</v>
      </c>
      <c r="C97" s="86"/>
      <c r="D97" s="87">
        <f t="shared" si="42"/>
        <v>236546.616</v>
      </c>
      <c r="E97" s="88"/>
      <c r="F97" s="63">
        <f t="shared" si="43"/>
        <v>478998.17399999994</v>
      </c>
      <c r="L97" s="7" t="s">
        <v>30</v>
      </c>
      <c r="M97" s="79">
        <v>14175</v>
      </c>
      <c r="N97" s="46"/>
      <c r="O97" s="79">
        <v>3688</v>
      </c>
      <c r="P97" s="79">
        <v>7782</v>
      </c>
      <c r="Q97">
        <f>O4</f>
        <v>33</v>
      </c>
      <c r="R97" s="52">
        <f t="shared" si="44"/>
        <v>551974.5</v>
      </c>
      <c r="S97" s="53">
        <f t="shared" si="45"/>
        <v>143610.72</v>
      </c>
      <c r="T97" s="54">
        <f t="shared" si="46"/>
        <v>303031.07999999996</v>
      </c>
      <c r="U97" s="55">
        <v>6000</v>
      </c>
      <c r="V97" s="55">
        <v>9000</v>
      </c>
      <c r="W97" s="55">
        <v>6000</v>
      </c>
      <c r="X97" s="56">
        <f t="shared" si="47"/>
        <v>306885.97500000003</v>
      </c>
      <c r="Y97" s="56">
        <f t="shared" si="48"/>
        <v>83935.89600000001</v>
      </c>
      <c r="Z97" s="56">
        <f t="shared" si="49"/>
        <v>169967.09399999998</v>
      </c>
      <c r="AA97" s="58">
        <f t="shared" si="38"/>
        <v>864860.4750000001</v>
      </c>
      <c r="AB97" s="58">
        <f t="shared" si="39"/>
        <v>236546.616</v>
      </c>
      <c r="AC97" s="58">
        <f t="shared" si="40"/>
        <v>478998.17399999994</v>
      </c>
      <c r="AD97" s="60" t="s">
        <v>30</v>
      </c>
      <c r="AE97" s="78">
        <f t="shared" si="35"/>
        <v>1580405.265</v>
      </c>
    </row>
    <row r="98" spans="14:31" ht="12.75">
      <c r="N98" s="46"/>
      <c r="AE98" s="78"/>
    </row>
    <row r="99" spans="14:31" ht="12.75">
      <c r="N99" s="46"/>
      <c r="AE99" s="78"/>
    </row>
    <row r="100" spans="1:31" ht="12.75">
      <c r="A100" s="92" t="s">
        <v>41</v>
      </c>
      <c r="B100" s="92"/>
      <c r="C100" s="92"/>
      <c r="D100" s="92"/>
      <c r="E100" s="92"/>
      <c r="F100" s="92"/>
      <c r="G100" s="17"/>
      <c r="N100" s="46"/>
      <c r="R100" s="84" t="s">
        <v>87</v>
      </c>
      <c r="S100" s="84"/>
      <c r="T100" s="84"/>
      <c r="AE100" s="78"/>
    </row>
    <row r="101" spans="1:31" ht="12.75">
      <c r="A101" s="90" t="s">
        <v>1</v>
      </c>
      <c r="B101" s="92" t="s">
        <v>16</v>
      </c>
      <c r="C101" s="92"/>
      <c r="D101" s="92"/>
      <c r="E101" s="92"/>
      <c r="F101" s="92"/>
      <c r="G101" s="17"/>
      <c r="N101" s="46"/>
      <c r="Q101" s="48" t="s">
        <v>86</v>
      </c>
      <c r="R101" s="51" t="s">
        <v>90</v>
      </c>
      <c r="S101" s="51" t="s">
        <v>90</v>
      </c>
      <c r="T101" s="51" t="s">
        <v>90</v>
      </c>
      <c r="U101" s="83" t="s">
        <v>91</v>
      </c>
      <c r="V101" s="83"/>
      <c r="W101" s="83"/>
      <c r="X101" s="83" t="s">
        <v>95</v>
      </c>
      <c r="Y101" s="83"/>
      <c r="Z101" s="83"/>
      <c r="AA101" s="83" t="s">
        <v>93</v>
      </c>
      <c r="AB101" s="83"/>
      <c r="AC101" s="83"/>
      <c r="AE101" s="78"/>
    </row>
    <row r="102" spans="1:31" ht="12.75">
      <c r="A102" s="91"/>
      <c r="B102" s="92" t="s">
        <v>82</v>
      </c>
      <c r="C102" s="92"/>
      <c r="D102" s="93" t="s">
        <v>79</v>
      </c>
      <c r="E102" s="93"/>
      <c r="F102" s="61" t="s">
        <v>80</v>
      </c>
      <c r="G102" s="17"/>
      <c r="L102" s="107" t="s">
        <v>104</v>
      </c>
      <c r="M102" s="107"/>
      <c r="N102" s="46"/>
      <c r="O102" s="45" t="s">
        <v>102</v>
      </c>
      <c r="P102" s="45" t="s">
        <v>103</v>
      </c>
      <c r="Q102" s="45" t="s">
        <v>81</v>
      </c>
      <c r="R102" s="45" t="s">
        <v>83</v>
      </c>
      <c r="S102" s="45" t="s">
        <v>84</v>
      </c>
      <c r="T102" s="45" t="s">
        <v>85</v>
      </c>
      <c r="U102" s="45" t="s">
        <v>83</v>
      </c>
      <c r="V102" s="45" t="s">
        <v>84</v>
      </c>
      <c r="W102" s="45" t="s">
        <v>85</v>
      </c>
      <c r="X102" s="45" t="s">
        <v>83</v>
      </c>
      <c r="Y102" s="45" t="s">
        <v>84</v>
      </c>
      <c r="Z102" s="45" t="s">
        <v>85</v>
      </c>
      <c r="AA102" s="45" t="s">
        <v>83</v>
      </c>
      <c r="AB102" s="45" t="s">
        <v>84</v>
      </c>
      <c r="AC102" s="45" t="s">
        <v>85</v>
      </c>
      <c r="AE102" s="78"/>
    </row>
    <row r="103" spans="1:31" ht="12.75">
      <c r="A103" s="12" t="s">
        <v>53</v>
      </c>
      <c r="B103" s="85">
        <f>AA103</f>
        <v>36175.636</v>
      </c>
      <c r="C103" s="86"/>
      <c r="D103" s="87">
        <f>AB103</f>
        <v>14135.689999999999</v>
      </c>
      <c r="E103" s="88"/>
      <c r="F103" s="63">
        <f aca="true" t="shared" si="50" ref="F103:F109">AC103</f>
        <v>12334.621</v>
      </c>
      <c r="L103" s="21" t="s">
        <v>42</v>
      </c>
      <c r="M103" s="79">
        <v>548</v>
      </c>
      <c r="N103" s="46"/>
      <c r="O103" s="79">
        <v>170</v>
      </c>
      <c r="P103" s="80">
        <v>153</v>
      </c>
      <c r="Q103">
        <f>O4</f>
        <v>33</v>
      </c>
      <c r="R103" s="52">
        <f>(M103*Q103)*1.18</f>
        <v>21339.12</v>
      </c>
      <c r="S103" s="53">
        <f>(O103*Q103)*1.18</f>
        <v>6619.799999999999</v>
      </c>
      <c r="T103" s="43">
        <f>(P103*Q103)*1.18</f>
        <v>5957.82</v>
      </c>
      <c r="U103" s="55">
        <v>2000</v>
      </c>
      <c r="V103" s="55">
        <v>2500</v>
      </c>
      <c r="W103" s="55">
        <v>2000</v>
      </c>
      <c r="X103" s="56">
        <f>(R103+U103)*0.55</f>
        <v>12836.516</v>
      </c>
      <c r="Y103" s="56">
        <f>(S103+V103)*0.55</f>
        <v>5015.89</v>
      </c>
      <c r="Z103" s="56">
        <f>(T103+W103)*0.55</f>
        <v>4376.801</v>
      </c>
      <c r="AA103" s="58">
        <f aca="true" t="shared" si="51" ref="AA103:AC109">R103+U103+X103</f>
        <v>36175.636</v>
      </c>
      <c r="AB103" s="58">
        <f t="shared" si="51"/>
        <v>14135.689999999999</v>
      </c>
      <c r="AC103" s="57">
        <f t="shared" si="51"/>
        <v>12334.621</v>
      </c>
      <c r="AD103" s="64" t="s">
        <v>42</v>
      </c>
      <c r="AE103" s="78">
        <f t="shared" si="35"/>
        <v>62645.947</v>
      </c>
    </row>
    <row r="104" spans="1:31" ht="12.75">
      <c r="A104" s="12" t="s">
        <v>55</v>
      </c>
      <c r="B104" s="85">
        <f aca="true" t="shared" si="52" ref="B104:B109">AA104</f>
        <v>39304.559</v>
      </c>
      <c r="C104" s="86"/>
      <c r="D104" s="87">
        <f aca="true" t="shared" si="53" ref="D104:D109">AB104</f>
        <v>13169.978</v>
      </c>
      <c r="E104" s="88"/>
      <c r="F104" s="63">
        <f t="shared" si="50"/>
        <v>18008.179</v>
      </c>
      <c r="L104" s="21" t="s">
        <v>43</v>
      </c>
      <c r="M104" s="79">
        <v>587</v>
      </c>
      <c r="N104" s="46"/>
      <c r="O104" s="79">
        <v>154</v>
      </c>
      <c r="P104" s="80">
        <v>247</v>
      </c>
      <c r="Q104">
        <f>O4</f>
        <v>33</v>
      </c>
      <c r="R104" s="52">
        <f aca="true" t="shared" si="54" ref="R104:R109">(M104*Q104)*1.18</f>
        <v>22857.78</v>
      </c>
      <c r="S104" s="53">
        <f aca="true" t="shared" si="55" ref="S104:S109">(O104*Q104)*1.18</f>
        <v>5996.759999999999</v>
      </c>
      <c r="T104" s="54">
        <f aca="true" t="shared" si="56" ref="T104:T109">(P104*Q104)*1.18</f>
        <v>9618.18</v>
      </c>
      <c r="U104" s="55">
        <v>2500</v>
      </c>
      <c r="V104" s="55">
        <v>2500</v>
      </c>
      <c r="W104" s="55">
        <v>2000</v>
      </c>
      <c r="X104" s="56">
        <f aca="true" t="shared" si="57" ref="X104:X109">(R104+U104)*0.55</f>
        <v>13946.779</v>
      </c>
      <c r="Y104" s="56">
        <f aca="true" t="shared" si="58" ref="Y104:Y109">(S104+V104)*0.55</f>
        <v>4673.218</v>
      </c>
      <c r="Z104" s="56">
        <f aca="true" t="shared" si="59" ref="Z104:Z109">(T104+W104)*0.55</f>
        <v>6389.999000000001</v>
      </c>
      <c r="AA104" s="58">
        <f t="shared" si="51"/>
        <v>39304.559</v>
      </c>
      <c r="AB104" s="58">
        <f t="shared" si="51"/>
        <v>13169.978</v>
      </c>
      <c r="AC104" s="58">
        <f t="shared" si="51"/>
        <v>18008.179</v>
      </c>
      <c r="AD104" s="64" t="s">
        <v>43</v>
      </c>
      <c r="AE104" s="78">
        <f t="shared" si="35"/>
        <v>70482.716</v>
      </c>
    </row>
    <row r="105" spans="1:31" ht="12.75">
      <c r="A105" s="12" t="s">
        <v>54</v>
      </c>
      <c r="B105" s="85">
        <f t="shared" si="52"/>
        <v>54082.383</v>
      </c>
      <c r="C105" s="86"/>
      <c r="D105" s="87">
        <f t="shared" si="53"/>
        <v>29818.869</v>
      </c>
      <c r="E105" s="88"/>
      <c r="F105" s="63">
        <f t="shared" si="50"/>
        <v>22655.667999999998</v>
      </c>
      <c r="L105" s="21" t="s">
        <v>44</v>
      </c>
      <c r="M105" s="79">
        <v>819</v>
      </c>
      <c r="N105" s="46"/>
      <c r="O105" s="79">
        <v>417</v>
      </c>
      <c r="P105" s="80">
        <v>324</v>
      </c>
      <c r="Q105">
        <f>O4</f>
        <v>33</v>
      </c>
      <c r="R105" s="52">
        <f t="shared" si="54"/>
        <v>31891.859999999997</v>
      </c>
      <c r="S105" s="53">
        <f t="shared" si="55"/>
        <v>16237.98</v>
      </c>
      <c r="T105" s="54">
        <f t="shared" si="56"/>
        <v>12616.56</v>
      </c>
      <c r="U105" s="55">
        <v>3000</v>
      </c>
      <c r="V105" s="55">
        <v>3000</v>
      </c>
      <c r="W105" s="55">
        <v>2000</v>
      </c>
      <c r="X105" s="56">
        <f t="shared" si="57"/>
        <v>19190.523</v>
      </c>
      <c r="Y105" s="56">
        <f t="shared" si="58"/>
        <v>10580.889000000001</v>
      </c>
      <c r="Z105" s="56">
        <f t="shared" si="59"/>
        <v>8039.108</v>
      </c>
      <c r="AA105" s="58">
        <f t="shared" si="51"/>
        <v>54082.383</v>
      </c>
      <c r="AB105" s="58">
        <f t="shared" si="51"/>
        <v>29818.869</v>
      </c>
      <c r="AC105" s="58">
        <f t="shared" si="51"/>
        <v>22655.667999999998</v>
      </c>
      <c r="AD105" s="64" t="s">
        <v>44</v>
      </c>
      <c r="AE105" s="78">
        <f t="shared" si="35"/>
        <v>106556.92000000001</v>
      </c>
    </row>
    <row r="106" spans="1:31" ht="12.75">
      <c r="A106" s="12" t="s">
        <v>56</v>
      </c>
      <c r="B106" s="85">
        <f t="shared" si="52"/>
        <v>84804.096</v>
      </c>
      <c r="C106" s="86"/>
      <c r="D106" s="87">
        <f t="shared" si="53"/>
        <v>40854.559</v>
      </c>
      <c r="E106" s="88"/>
      <c r="F106" s="63">
        <f t="shared" si="50"/>
        <v>41305.981</v>
      </c>
      <c r="L106" s="21" t="s">
        <v>45</v>
      </c>
      <c r="M106" s="79">
        <v>1328</v>
      </c>
      <c r="N106" s="46"/>
      <c r="O106" s="79">
        <v>587</v>
      </c>
      <c r="P106" s="80">
        <v>633</v>
      </c>
      <c r="Q106">
        <f>O4</f>
        <v>33</v>
      </c>
      <c r="R106" s="52">
        <f t="shared" si="54"/>
        <v>51712.32</v>
      </c>
      <c r="S106" s="53">
        <f t="shared" si="55"/>
        <v>22857.78</v>
      </c>
      <c r="T106" s="43">
        <f t="shared" si="56"/>
        <v>24649.02</v>
      </c>
      <c r="U106" s="55">
        <v>3000</v>
      </c>
      <c r="V106" s="55">
        <v>3500</v>
      </c>
      <c r="W106" s="55">
        <v>2000</v>
      </c>
      <c r="X106" s="56">
        <f t="shared" si="57"/>
        <v>30091.776</v>
      </c>
      <c r="Y106" s="56">
        <f t="shared" si="58"/>
        <v>14496.779</v>
      </c>
      <c r="Z106" s="56">
        <f t="shared" si="59"/>
        <v>14656.961000000001</v>
      </c>
      <c r="AA106" s="58">
        <f t="shared" si="51"/>
        <v>84804.096</v>
      </c>
      <c r="AB106" s="58">
        <f t="shared" si="51"/>
        <v>40854.559</v>
      </c>
      <c r="AC106" s="57">
        <f t="shared" si="51"/>
        <v>41305.981</v>
      </c>
      <c r="AD106" s="64" t="s">
        <v>45</v>
      </c>
      <c r="AE106" s="78">
        <f t="shared" si="35"/>
        <v>166964.636</v>
      </c>
    </row>
    <row r="107" spans="1:31" ht="12.75">
      <c r="A107" s="12" t="s">
        <v>57</v>
      </c>
      <c r="B107" s="85">
        <f t="shared" si="52"/>
        <v>231160.18000000002</v>
      </c>
      <c r="C107" s="86"/>
      <c r="D107" s="87">
        <f t="shared" si="53"/>
        <v>62090.581999999995</v>
      </c>
      <c r="E107" s="88"/>
      <c r="F107" s="63">
        <f t="shared" si="50"/>
        <v>49374.537</v>
      </c>
      <c r="L107" s="21" t="s">
        <v>46</v>
      </c>
      <c r="M107" s="79">
        <v>3740</v>
      </c>
      <c r="N107" s="46"/>
      <c r="O107" s="79">
        <v>926</v>
      </c>
      <c r="P107" s="80">
        <v>741</v>
      </c>
      <c r="Q107">
        <f>O4</f>
        <v>33</v>
      </c>
      <c r="R107" s="52">
        <f t="shared" si="54"/>
        <v>145635.6</v>
      </c>
      <c r="S107" s="53">
        <f t="shared" si="55"/>
        <v>36058.439999999995</v>
      </c>
      <c r="T107" s="43">
        <f t="shared" si="56"/>
        <v>28854.539999999997</v>
      </c>
      <c r="U107" s="55">
        <v>3500</v>
      </c>
      <c r="V107" s="55">
        <v>4000</v>
      </c>
      <c r="W107" s="55">
        <v>3000</v>
      </c>
      <c r="X107" s="56">
        <f t="shared" si="57"/>
        <v>82024.58000000002</v>
      </c>
      <c r="Y107" s="56">
        <f t="shared" si="58"/>
        <v>22032.142</v>
      </c>
      <c r="Z107" s="56">
        <f t="shared" si="59"/>
        <v>17519.997</v>
      </c>
      <c r="AA107" s="58">
        <f t="shared" si="51"/>
        <v>231160.18000000002</v>
      </c>
      <c r="AB107" s="58">
        <f t="shared" si="51"/>
        <v>62090.581999999995</v>
      </c>
      <c r="AC107" s="57">
        <f t="shared" si="51"/>
        <v>49374.537</v>
      </c>
      <c r="AD107" s="64" t="s">
        <v>46</v>
      </c>
      <c r="AE107" s="78">
        <f t="shared" si="35"/>
        <v>342625.299</v>
      </c>
    </row>
    <row r="108" spans="1:31" ht="12.75">
      <c r="A108" s="35" t="s">
        <v>58</v>
      </c>
      <c r="B108" s="85">
        <f t="shared" si="52"/>
        <v>301768.229</v>
      </c>
      <c r="C108" s="86"/>
      <c r="D108" s="87">
        <f t="shared" si="53"/>
        <v>69987.708</v>
      </c>
      <c r="E108" s="88"/>
      <c r="F108" s="63">
        <f t="shared" si="50"/>
        <v>94572.28899999999</v>
      </c>
      <c r="L108" s="21" t="s">
        <v>47</v>
      </c>
      <c r="M108" s="79">
        <v>4897</v>
      </c>
      <c r="N108" s="46"/>
      <c r="O108" s="79">
        <v>1044</v>
      </c>
      <c r="P108" s="80">
        <v>1477</v>
      </c>
      <c r="Q108">
        <f>O4</f>
        <v>33</v>
      </c>
      <c r="R108" s="52">
        <f t="shared" si="54"/>
        <v>190689.18</v>
      </c>
      <c r="S108" s="53">
        <f t="shared" si="55"/>
        <v>40653.36</v>
      </c>
      <c r="T108" s="43">
        <f t="shared" si="56"/>
        <v>57514.38</v>
      </c>
      <c r="U108" s="55">
        <v>4000</v>
      </c>
      <c r="V108" s="55">
        <v>4500</v>
      </c>
      <c r="W108" s="55">
        <v>3500</v>
      </c>
      <c r="X108" s="56">
        <f t="shared" si="57"/>
        <v>107079.049</v>
      </c>
      <c r="Y108" s="56">
        <f t="shared" si="58"/>
        <v>24834.348</v>
      </c>
      <c r="Z108" s="56">
        <f t="shared" si="59"/>
        <v>33557.909</v>
      </c>
      <c r="AA108" s="58">
        <f t="shared" si="51"/>
        <v>301768.229</v>
      </c>
      <c r="AB108" s="58">
        <f t="shared" si="51"/>
        <v>69987.708</v>
      </c>
      <c r="AC108" s="57">
        <f t="shared" si="51"/>
        <v>94572.28899999999</v>
      </c>
      <c r="AD108" s="64" t="s">
        <v>47</v>
      </c>
      <c r="AE108" s="78">
        <f t="shared" si="35"/>
        <v>466328.22599999997</v>
      </c>
    </row>
    <row r="109" spans="1:31" ht="12.75">
      <c r="A109" s="44" t="s">
        <v>59</v>
      </c>
      <c r="B109" s="85">
        <f t="shared" si="52"/>
        <v>683576.97</v>
      </c>
      <c r="C109" s="86"/>
      <c r="D109" s="87">
        <f t="shared" si="53"/>
        <v>290452.547</v>
      </c>
      <c r="E109" s="88"/>
      <c r="F109" s="63">
        <f t="shared" si="50"/>
        <v>206102.38400000002</v>
      </c>
      <c r="L109" s="13" t="s">
        <v>48</v>
      </c>
      <c r="M109" s="79">
        <v>11210</v>
      </c>
      <c r="N109" s="46"/>
      <c r="O109" s="79">
        <v>4671</v>
      </c>
      <c r="P109" s="80">
        <v>3312</v>
      </c>
      <c r="Q109">
        <f>O4</f>
        <v>33</v>
      </c>
      <c r="R109" s="52">
        <f t="shared" si="54"/>
        <v>436517.39999999997</v>
      </c>
      <c r="S109" s="53">
        <f t="shared" si="55"/>
        <v>181888.74</v>
      </c>
      <c r="T109" s="43">
        <f t="shared" si="56"/>
        <v>128969.28</v>
      </c>
      <c r="U109" s="55">
        <v>4500</v>
      </c>
      <c r="V109" s="55">
        <v>5500</v>
      </c>
      <c r="W109" s="55">
        <v>4000</v>
      </c>
      <c r="X109" s="56">
        <f t="shared" si="57"/>
        <v>242559.57</v>
      </c>
      <c r="Y109" s="56">
        <f t="shared" si="58"/>
        <v>103063.807</v>
      </c>
      <c r="Z109" s="56">
        <f t="shared" si="59"/>
        <v>73133.104</v>
      </c>
      <c r="AA109" s="58">
        <f t="shared" si="51"/>
        <v>683576.97</v>
      </c>
      <c r="AB109" s="58">
        <f t="shared" si="51"/>
        <v>290452.547</v>
      </c>
      <c r="AC109" s="57">
        <f t="shared" si="51"/>
        <v>206102.38400000002</v>
      </c>
      <c r="AD109" s="65" t="s">
        <v>48</v>
      </c>
      <c r="AE109" s="78">
        <f t="shared" si="35"/>
        <v>1180131.901</v>
      </c>
    </row>
    <row r="110" spans="1:26" ht="12.75">
      <c r="A110" s="13"/>
      <c r="B110" s="89"/>
      <c r="C110" s="89"/>
      <c r="D110" s="89"/>
      <c r="E110" s="89"/>
      <c r="F110" s="3"/>
      <c r="L110" s="13"/>
      <c r="X110" s="39"/>
      <c r="Y110" s="39"/>
      <c r="Z110" s="39"/>
    </row>
    <row r="111" spans="1:26" ht="12.75">
      <c r="A111" s="13"/>
      <c r="B111" s="66"/>
      <c r="C111" s="66"/>
      <c r="D111" s="66"/>
      <c r="E111" s="66"/>
      <c r="F111" s="3"/>
      <c r="L111" s="13"/>
      <c r="X111" s="39"/>
      <c r="Y111" s="39"/>
      <c r="Z111" s="39"/>
    </row>
    <row r="112" spans="1:26" ht="12.75">
      <c r="A112" s="13"/>
      <c r="B112" s="66"/>
      <c r="C112" s="66"/>
      <c r="D112" s="66"/>
      <c r="E112" s="66"/>
      <c r="F112" s="3"/>
      <c r="L112" s="13"/>
      <c r="X112" s="39"/>
      <c r="Y112" s="39"/>
      <c r="Z112" s="39"/>
    </row>
    <row r="113" spans="1:26" ht="12.75">
      <c r="A113" s="13"/>
      <c r="B113" s="66"/>
      <c r="C113" s="66"/>
      <c r="D113" s="66"/>
      <c r="E113" s="66"/>
      <c r="F113" s="3"/>
      <c r="L113" s="13"/>
      <c r="X113" s="39"/>
      <c r="Y113" s="39"/>
      <c r="Z113" s="39"/>
    </row>
    <row r="114" ht="12.75">
      <c r="A114" s="15" t="s">
        <v>98</v>
      </c>
    </row>
    <row r="115" ht="12.75">
      <c r="A115" s="15" t="s">
        <v>99</v>
      </c>
    </row>
    <row r="116" ht="12.75">
      <c r="A116" s="15"/>
    </row>
    <row r="117" ht="12.75">
      <c r="A117" s="15"/>
    </row>
    <row r="118" spans="1:7" ht="12.75">
      <c r="A118" s="97" t="s">
        <v>107</v>
      </c>
      <c r="B118" s="97"/>
      <c r="C118" s="97"/>
      <c r="D118" s="97"/>
      <c r="E118" s="97"/>
      <c r="F118" s="97"/>
      <c r="G118" s="97"/>
    </row>
    <row r="119" spans="1:7" ht="12.75">
      <c r="A119" s="97"/>
      <c r="B119" s="97"/>
      <c r="C119" s="97"/>
      <c r="D119" s="97"/>
      <c r="E119" s="97"/>
      <c r="F119" s="97"/>
      <c r="G119" s="97"/>
    </row>
    <row r="120" spans="1:7" ht="12.75">
      <c r="A120" s="97"/>
      <c r="B120" s="97"/>
      <c r="C120" s="97"/>
      <c r="D120" s="97"/>
      <c r="E120" s="97"/>
      <c r="F120" s="97"/>
      <c r="G120" s="97"/>
    </row>
    <row r="121" spans="1:7" ht="12.75">
      <c r="A121" s="97"/>
      <c r="B121" s="97"/>
      <c r="C121" s="97"/>
      <c r="D121" s="97"/>
      <c r="E121" s="97"/>
      <c r="F121" s="97"/>
      <c r="G121" s="97"/>
    </row>
    <row r="122" spans="1:7" ht="12.75">
      <c r="A122" s="97"/>
      <c r="B122" s="97"/>
      <c r="C122" s="97"/>
      <c r="D122" s="97"/>
      <c r="E122" s="97"/>
      <c r="F122" s="97"/>
      <c r="G122" s="97"/>
    </row>
    <row r="123" spans="1:6" ht="12.75">
      <c r="A123" s="19"/>
      <c r="B123" s="19"/>
      <c r="C123" s="19"/>
      <c r="D123" s="19"/>
      <c r="E123" s="19"/>
      <c r="F123" s="19"/>
    </row>
  </sheetData>
  <sheetProtection password="C4ED" sheet="1" objects="1" scenarios="1" selectLockedCells="1" selectUnlockedCells="1"/>
  <mergeCells count="165">
    <mergeCell ref="B15:C15"/>
    <mergeCell ref="B18:C18"/>
    <mergeCell ref="L102:M102"/>
    <mergeCell ref="B32:C32"/>
    <mergeCell ref="D32:E32"/>
    <mergeCell ref="B47:E47"/>
    <mergeCell ref="B48:E48"/>
    <mergeCell ref="D34:E34"/>
    <mergeCell ref="D39:E39"/>
    <mergeCell ref="D41:E41"/>
    <mergeCell ref="A36:G36"/>
    <mergeCell ref="B31:C31"/>
    <mergeCell ref="B33:C33"/>
    <mergeCell ref="B29:C29"/>
    <mergeCell ref="B30:C30"/>
    <mergeCell ref="D29:E29"/>
    <mergeCell ref="D30:E30"/>
    <mergeCell ref="D31:E31"/>
    <mergeCell ref="D33:E33"/>
    <mergeCell ref="B13:C13"/>
    <mergeCell ref="D10:E10"/>
    <mergeCell ref="D13:E13"/>
    <mergeCell ref="D11:E11"/>
    <mergeCell ref="B10:C10"/>
    <mergeCell ref="B12:C12"/>
    <mergeCell ref="D12:E12"/>
    <mergeCell ref="B11:C11"/>
    <mergeCell ref="D14:E14"/>
    <mergeCell ref="D15:E15"/>
    <mergeCell ref="D16:E16"/>
    <mergeCell ref="B28:C28"/>
    <mergeCell ref="B14:C14"/>
    <mergeCell ref="D17:E17"/>
    <mergeCell ref="D18:E18"/>
    <mergeCell ref="D19:E19"/>
    <mergeCell ref="D20:E20"/>
    <mergeCell ref="D25:E25"/>
    <mergeCell ref="B39:C39"/>
    <mergeCell ref="B16:C16"/>
    <mergeCell ref="B19:C19"/>
    <mergeCell ref="B17:C17"/>
    <mergeCell ref="B27:C27"/>
    <mergeCell ref="B20:C20"/>
    <mergeCell ref="B34:C34"/>
    <mergeCell ref="B35:C35"/>
    <mergeCell ref="A38:E38"/>
    <mergeCell ref="D28:E28"/>
    <mergeCell ref="D9:E9"/>
    <mergeCell ref="A8:E8"/>
    <mergeCell ref="B9:C9"/>
    <mergeCell ref="A5:G5"/>
    <mergeCell ref="A6:G6"/>
    <mergeCell ref="D26:E26"/>
    <mergeCell ref="D27:E27"/>
    <mergeCell ref="A22:E22"/>
    <mergeCell ref="D23:E23"/>
    <mergeCell ref="D24:E24"/>
    <mergeCell ref="B23:C23"/>
    <mergeCell ref="B24:C24"/>
    <mergeCell ref="B25:C25"/>
    <mergeCell ref="B26:C26"/>
    <mergeCell ref="D40:E40"/>
    <mergeCell ref="B44:C44"/>
    <mergeCell ref="B42:C42"/>
    <mergeCell ref="B43:C43"/>
    <mergeCell ref="B40:C40"/>
    <mergeCell ref="B41:C41"/>
    <mergeCell ref="D44:E44"/>
    <mergeCell ref="D42:E42"/>
    <mergeCell ref="D43:E43"/>
    <mergeCell ref="B49:C49"/>
    <mergeCell ref="B45:C45"/>
    <mergeCell ref="B46:C46"/>
    <mergeCell ref="D45:E45"/>
    <mergeCell ref="D46:E46"/>
    <mergeCell ref="A67:G67"/>
    <mergeCell ref="A68:F68"/>
    <mergeCell ref="A118:G122"/>
    <mergeCell ref="A57:G61"/>
    <mergeCell ref="B88:C88"/>
    <mergeCell ref="D88:E88"/>
    <mergeCell ref="B89:C89"/>
    <mergeCell ref="D89:E89"/>
    <mergeCell ref="B86:C86"/>
    <mergeCell ref="D86:E86"/>
    <mergeCell ref="B87:C87"/>
    <mergeCell ref="D87:E87"/>
    <mergeCell ref="D80:E80"/>
    <mergeCell ref="D81:E81"/>
    <mergeCell ref="A84:F84"/>
    <mergeCell ref="B85:F85"/>
    <mergeCell ref="B80:C80"/>
    <mergeCell ref="B81:C81"/>
    <mergeCell ref="D72:E72"/>
    <mergeCell ref="D73:E73"/>
    <mergeCell ref="D74:E74"/>
    <mergeCell ref="D75:E75"/>
    <mergeCell ref="D76:E76"/>
    <mergeCell ref="D77:E77"/>
    <mergeCell ref="D78:E78"/>
    <mergeCell ref="D79:E79"/>
    <mergeCell ref="B76:C76"/>
    <mergeCell ref="B77:C77"/>
    <mergeCell ref="B78:C78"/>
    <mergeCell ref="B79:C79"/>
    <mergeCell ref="B72:C72"/>
    <mergeCell ref="B73:C73"/>
    <mergeCell ref="B74:C74"/>
    <mergeCell ref="B75:C75"/>
    <mergeCell ref="B70:C70"/>
    <mergeCell ref="D70:E70"/>
    <mergeCell ref="B69:F69"/>
    <mergeCell ref="B71:C71"/>
    <mergeCell ref="D71:E71"/>
    <mergeCell ref="B90:C90"/>
    <mergeCell ref="D90:E90"/>
    <mergeCell ref="B91:C91"/>
    <mergeCell ref="D91:E91"/>
    <mergeCell ref="B92:C92"/>
    <mergeCell ref="D92:E92"/>
    <mergeCell ref="B93:C93"/>
    <mergeCell ref="D93:E93"/>
    <mergeCell ref="D97:E97"/>
    <mergeCell ref="B94:C94"/>
    <mergeCell ref="D94:E94"/>
    <mergeCell ref="B95:C95"/>
    <mergeCell ref="D95:E95"/>
    <mergeCell ref="A69:A70"/>
    <mergeCell ref="A85:A86"/>
    <mergeCell ref="A100:F100"/>
    <mergeCell ref="A101:A102"/>
    <mergeCell ref="B101:F101"/>
    <mergeCell ref="B102:C102"/>
    <mergeCell ref="D102:E102"/>
    <mergeCell ref="B96:C96"/>
    <mergeCell ref="D96:E96"/>
    <mergeCell ref="B97:C97"/>
    <mergeCell ref="B103:C103"/>
    <mergeCell ref="D103:E103"/>
    <mergeCell ref="B104:C104"/>
    <mergeCell ref="D104:E104"/>
    <mergeCell ref="B105:C105"/>
    <mergeCell ref="D105:E105"/>
    <mergeCell ref="B106:C106"/>
    <mergeCell ref="D106:E106"/>
    <mergeCell ref="B107:C107"/>
    <mergeCell ref="D107:E107"/>
    <mergeCell ref="B108:C108"/>
    <mergeCell ref="D108:E108"/>
    <mergeCell ref="B109:C109"/>
    <mergeCell ref="D109:E109"/>
    <mergeCell ref="B110:C110"/>
    <mergeCell ref="D110:E110"/>
    <mergeCell ref="R68:T68"/>
    <mergeCell ref="R100:T100"/>
    <mergeCell ref="R84:T84"/>
    <mergeCell ref="U85:W85"/>
    <mergeCell ref="U69:W69"/>
    <mergeCell ref="AA69:AC69"/>
    <mergeCell ref="AA85:AC85"/>
    <mergeCell ref="AA101:AC101"/>
    <mergeCell ref="U101:W101"/>
    <mergeCell ref="X69:Z69"/>
    <mergeCell ref="X85:Z85"/>
    <mergeCell ref="X101:Z101"/>
  </mergeCells>
  <hyperlinks>
    <hyperlink ref="D4" r:id="rId1" display="www.ts28.ru"/>
    <hyperlink ref="D66" r:id="rId2" display="www.ts28.ru"/>
  </hyperlinks>
  <printOptions/>
  <pageMargins left="0.85" right="0.78" top="0.38" bottom="0.5" header="0.3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2013-08-11T05:29:46Z</cp:lastPrinted>
  <dcterms:created xsi:type="dcterms:W3CDTF">1996-10-08T23:32:33Z</dcterms:created>
  <dcterms:modified xsi:type="dcterms:W3CDTF">2013-08-11T05:30:53Z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